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workbookProtection lockStructure="1"/>
  <bookViews>
    <workbookView xWindow="0" yWindow="0" windowWidth="28800" windowHeight="11610"/>
  </bookViews>
  <sheets>
    <sheet name="Master " sheetId="13" r:id="rId1"/>
    <sheet name="Funded Projects" sheetId="12" r:id="rId2"/>
    <sheet name="Proposed Projects" sheetId="17" r:id="rId3"/>
  </sheets>
  <definedNames>
    <definedName name="_xlnm.Print_Area" localSheetId="0">'Master '!$A$1:$L$29</definedName>
  </definedNames>
  <calcPr calcId="171027"/>
</workbook>
</file>

<file path=xl/calcChain.xml><?xml version="1.0" encoding="utf-8"?>
<calcChain xmlns="http://schemas.openxmlformats.org/spreadsheetml/2006/main">
  <c r="L13" i="13" l="1"/>
  <c r="L12" i="13"/>
  <c r="L11" i="13"/>
  <c r="L10" i="13"/>
  <c r="L9" i="13"/>
  <c r="K13" i="13"/>
  <c r="K12" i="13"/>
  <c r="K11" i="13"/>
  <c r="K10" i="13"/>
  <c r="K9" i="13"/>
  <c r="J13" i="13"/>
  <c r="J12" i="13"/>
  <c r="J11" i="13"/>
  <c r="J10" i="13"/>
  <c r="J9" i="13"/>
  <c r="I13" i="13"/>
  <c r="I12" i="13"/>
  <c r="I11" i="13"/>
  <c r="I10" i="13"/>
  <c r="I9" i="13"/>
  <c r="H13" i="13"/>
  <c r="H12" i="13"/>
  <c r="H11" i="13"/>
  <c r="H10" i="13"/>
  <c r="H9" i="13"/>
  <c r="G13" i="13"/>
  <c r="G12" i="13"/>
  <c r="G11" i="13"/>
  <c r="G10" i="13"/>
  <c r="G9" i="13"/>
  <c r="F13" i="13"/>
  <c r="F12" i="13"/>
  <c r="F11" i="13"/>
  <c r="F10" i="13"/>
  <c r="F9" i="13"/>
  <c r="E13" i="13"/>
  <c r="E12" i="13"/>
  <c r="E11" i="13"/>
  <c r="E10" i="13"/>
  <c r="E9" i="13"/>
  <c r="D13" i="13"/>
  <c r="D12" i="13"/>
  <c r="D11" i="13"/>
  <c r="D10" i="13"/>
  <c r="D9" i="13"/>
  <c r="C13" i="13"/>
  <c r="C12" i="13"/>
  <c r="C11" i="13"/>
  <c r="C10" i="13"/>
  <c r="C9" i="13"/>
  <c r="B14" i="13"/>
  <c r="B13" i="13"/>
  <c r="B12" i="13"/>
  <c r="B11" i="13"/>
  <c r="B10" i="13"/>
  <c r="B9" i="13"/>
  <c r="A15" i="13"/>
  <c r="A14" i="13"/>
  <c r="A13" i="13"/>
  <c r="A12" i="13"/>
  <c r="A11" i="13"/>
  <c r="A10" i="13"/>
  <c r="A9" i="13"/>
  <c r="A16" i="13"/>
  <c r="L21" i="13" l="1"/>
  <c r="L20" i="13"/>
  <c r="L19" i="13"/>
  <c r="L18" i="13"/>
  <c r="L17" i="13"/>
  <c r="L16" i="13"/>
  <c r="L15" i="13"/>
  <c r="L14" i="13"/>
  <c r="L8" i="13"/>
  <c r="L7" i="13"/>
  <c r="L6" i="13"/>
  <c r="L5" i="13"/>
  <c r="B26" i="13" l="1"/>
  <c r="B25" i="13"/>
  <c r="B24" i="13"/>
  <c r="B23" i="13"/>
  <c r="B22" i="13"/>
  <c r="B21" i="13"/>
  <c r="B20" i="13"/>
  <c r="B19" i="13"/>
  <c r="B18" i="13"/>
  <c r="B17" i="13"/>
  <c r="B16" i="13"/>
  <c r="B15" i="13"/>
  <c r="B8" i="13"/>
  <c r="B7" i="13"/>
  <c r="B6" i="13"/>
  <c r="B5" i="13"/>
  <c r="D26" i="13" l="1"/>
  <c r="D25" i="13"/>
  <c r="D24" i="13"/>
  <c r="D23" i="13"/>
  <c r="L26" i="13"/>
  <c r="L25" i="13"/>
  <c r="L24" i="13"/>
  <c r="L23" i="13"/>
  <c r="L22" i="13"/>
  <c r="C20" i="13"/>
  <c r="G25" i="13"/>
  <c r="G24" i="13"/>
  <c r="G23" i="13"/>
  <c r="F25" i="13"/>
  <c r="F24" i="13"/>
  <c r="F23" i="13"/>
  <c r="G22" i="13"/>
  <c r="F22" i="13"/>
  <c r="E25" i="13"/>
  <c r="H25" i="13" s="1"/>
  <c r="E24" i="13"/>
  <c r="H24" i="13" s="1"/>
  <c r="E23" i="13"/>
  <c r="H23" i="13" s="1"/>
  <c r="E22" i="13"/>
  <c r="D22" i="13"/>
  <c r="C22" i="13"/>
  <c r="A26" i="13"/>
  <c r="A25" i="13"/>
  <c r="A24" i="13"/>
  <c r="A23" i="13"/>
  <c r="A22" i="13"/>
  <c r="G26" i="13"/>
  <c r="G21" i="13"/>
  <c r="G20" i="13"/>
  <c r="G19" i="13"/>
  <c r="G18" i="13"/>
  <c r="G17" i="13"/>
  <c r="G16" i="13"/>
  <c r="G15" i="13"/>
  <c r="G14" i="13"/>
  <c r="G8" i="13"/>
  <c r="G7" i="13"/>
  <c r="G6" i="13"/>
  <c r="G5" i="13"/>
  <c r="I21" i="13"/>
  <c r="I20" i="13"/>
  <c r="I19" i="13"/>
  <c r="I18" i="13"/>
  <c r="I17" i="13"/>
  <c r="I16" i="13"/>
  <c r="I15" i="13"/>
  <c r="I14" i="13"/>
  <c r="I8" i="13"/>
  <c r="I7" i="13"/>
  <c r="I6" i="13"/>
  <c r="I5" i="13"/>
  <c r="F2" i="12"/>
  <c r="I2" i="12" s="1"/>
  <c r="F3" i="12"/>
  <c r="H6" i="13" s="1"/>
  <c r="F4" i="12"/>
  <c r="H7" i="13" s="1"/>
  <c r="F5" i="12"/>
  <c r="H8" i="13" s="1"/>
  <c r="F12" i="12"/>
  <c r="H15" i="13" s="1"/>
  <c r="F13" i="12"/>
  <c r="H16" i="13" s="1"/>
  <c r="F14" i="12"/>
  <c r="H17" i="13" s="1"/>
  <c r="F15" i="12"/>
  <c r="I15" i="12" s="1"/>
  <c r="F16" i="12"/>
  <c r="I16" i="12" s="1"/>
  <c r="F17" i="12"/>
  <c r="H20" i="13" s="1"/>
  <c r="F18" i="12"/>
  <c r="I18" i="12" s="1"/>
  <c r="F21" i="12"/>
  <c r="I21" i="12" s="1"/>
  <c r="F22" i="12"/>
  <c r="I22" i="12" s="1"/>
  <c r="F23" i="12"/>
  <c r="H26" i="13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I29" i="12" s="1"/>
  <c r="F30" i="12"/>
  <c r="I30" i="12" s="1"/>
  <c r="F31" i="12"/>
  <c r="I31" i="12" s="1"/>
  <c r="F32" i="12"/>
  <c r="I32" i="12" s="1"/>
  <c r="L2" i="12"/>
  <c r="L3" i="12"/>
  <c r="L4" i="12"/>
  <c r="L5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A21" i="13"/>
  <c r="A20" i="13"/>
  <c r="H5" i="13" l="1"/>
  <c r="H18" i="13"/>
  <c r="I23" i="12"/>
  <c r="I5" i="12"/>
  <c r="I3" i="12"/>
  <c r="I14" i="12"/>
  <c r="I17" i="12"/>
  <c r="I13" i="12"/>
  <c r="H22" i="13"/>
  <c r="I12" i="12"/>
  <c r="H14" i="13"/>
  <c r="H19" i="13"/>
  <c r="G29" i="13"/>
  <c r="H21" i="13"/>
  <c r="I4" i="12"/>
  <c r="C26" i="13"/>
  <c r="C25" i="13"/>
  <c r="C24" i="13"/>
  <c r="C23" i="13"/>
  <c r="C21" i="13"/>
  <c r="C5" i="13"/>
  <c r="C19" i="13"/>
  <c r="C18" i="13"/>
  <c r="C17" i="13"/>
  <c r="C16" i="13"/>
  <c r="C15" i="13"/>
  <c r="C14" i="13"/>
  <c r="C8" i="13"/>
  <c r="C7" i="13"/>
  <c r="C6" i="13"/>
  <c r="I29" i="17" l="1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G30" i="17"/>
  <c r="E30" i="17"/>
  <c r="J30" i="17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8" i="13"/>
  <c r="K7" i="13"/>
  <c r="K6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8" i="13"/>
  <c r="J7" i="13"/>
  <c r="J6" i="13"/>
  <c r="K5" i="13"/>
  <c r="J5" i="13"/>
  <c r="D5" i="13"/>
  <c r="E5" i="13"/>
  <c r="F5" i="13"/>
  <c r="F26" i="13"/>
  <c r="F21" i="13"/>
  <c r="F20" i="13"/>
  <c r="F19" i="13"/>
  <c r="F18" i="13"/>
  <c r="F17" i="13"/>
  <c r="F16" i="13"/>
  <c r="F15" i="13"/>
  <c r="F14" i="13"/>
  <c r="F8" i="13"/>
  <c r="F7" i="13"/>
  <c r="F6" i="13"/>
  <c r="E26" i="13"/>
  <c r="E21" i="13"/>
  <c r="E20" i="13"/>
  <c r="E19" i="13"/>
  <c r="E18" i="13"/>
  <c r="E17" i="13"/>
  <c r="E16" i="13"/>
  <c r="E15" i="13"/>
  <c r="E14" i="13"/>
  <c r="E8" i="13"/>
  <c r="E7" i="13"/>
  <c r="E6" i="13"/>
  <c r="D21" i="13"/>
  <c r="D20" i="13"/>
  <c r="D19" i="13"/>
  <c r="D18" i="13"/>
  <c r="D17" i="13"/>
  <c r="D16" i="13"/>
  <c r="D15" i="13"/>
  <c r="D14" i="13"/>
  <c r="D8" i="13"/>
  <c r="D7" i="13"/>
  <c r="D6" i="13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F20" i="12" s="1"/>
  <c r="I20" i="12" s="1"/>
  <c r="E19" i="12"/>
  <c r="F19" i="12" s="1"/>
  <c r="I19" i="12" s="1"/>
  <c r="D33" i="12"/>
  <c r="C33" i="12"/>
  <c r="B33" i="12"/>
  <c r="A19" i="13"/>
  <c r="A18" i="13"/>
  <c r="A17" i="13"/>
  <c r="A8" i="13"/>
  <c r="A7" i="13"/>
  <c r="A6" i="13"/>
  <c r="A5" i="13"/>
  <c r="I30" i="17" l="1"/>
  <c r="B30" i="17"/>
  <c r="H33" i="12" l="1"/>
  <c r="K29" i="13" l="1"/>
  <c r="I29" i="13"/>
  <c r="E29" i="13" l="1"/>
  <c r="J29" i="13" l="1"/>
  <c r="J33" i="12" l="1"/>
  <c r="K33" i="12"/>
  <c r="L33" i="12" l="1"/>
  <c r="H29" i="13"/>
  <c r="E33" i="12"/>
  <c r="F33" i="12" s="1"/>
  <c r="I33" i="12" s="1"/>
</calcChain>
</file>

<file path=xl/comments1.xml><?xml version="1.0" encoding="utf-8"?>
<comments xmlns="http://schemas.openxmlformats.org/spreadsheetml/2006/main">
  <authors>
    <author>Author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Ongoing, Completed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Sept 2010 - Sept 2016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50 acres w/ 50 match = 100 acres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RTRL will fund both Aspen Ranch and Vigil Grant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Proposal submitted, Pending NTP
</t>
        </r>
      </text>
    </comment>
  </commentList>
</comments>
</file>

<file path=xl/sharedStrings.xml><?xml version="1.0" encoding="utf-8"?>
<sst xmlns="http://schemas.openxmlformats.org/spreadsheetml/2006/main" count="194" uniqueCount="129">
  <si>
    <t>Project Name</t>
  </si>
  <si>
    <t>Total</t>
  </si>
  <si>
    <t>Target Acres</t>
  </si>
  <si>
    <t>Completed Acres</t>
  </si>
  <si>
    <t>Funding Sources</t>
  </si>
  <si>
    <t>Funding Expended</t>
  </si>
  <si>
    <t>Percent Completed</t>
  </si>
  <si>
    <t xml:space="preserve">  </t>
  </si>
  <si>
    <t>Ownership</t>
  </si>
  <si>
    <t>etc.</t>
  </si>
  <si>
    <t>Funding Source #1</t>
  </si>
  <si>
    <t>Funding Source #2</t>
  </si>
  <si>
    <t>Amount Expended</t>
  </si>
  <si>
    <t>Total Funding</t>
  </si>
  <si>
    <t xml:space="preserve"> </t>
  </si>
  <si>
    <t>Project Status</t>
  </si>
  <si>
    <t>Percent Expended</t>
  </si>
  <si>
    <t>Total:</t>
  </si>
  <si>
    <t xml:space="preserve">Acreage </t>
  </si>
  <si>
    <t>Project Manager (contact)</t>
  </si>
  <si>
    <t>Funding Source</t>
  </si>
  <si>
    <t>Match Source</t>
  </si>
  <si>
    <t>Total Project Cost</t>
  </si>
  <si>
    <t>Match Amount</t>
  </si>
  <si>
    <t>Leverage Amount</t>
  </si>
  <si>
    <t>Leverage Source</t>
  </si>
  <si>
    <t xml:space="preserve">Project Status </t>
  </si>
  <si>
    <t>Proposed Project #2</t>
  </si>
  <si>
    <t>Proposed Project #3</t>
  </si>
  <si>
    <t>Proposed Project #4</t>
  </si>
  <si>
    <t>Proposed Project #5</t>
  </si>
  <si>
    <t>Proposed Project #6</t>
  </si>
  <si>
    <t>Proposed Project #7</t>
  </si>
  <si>
    <t>Proposed Project #8</t>
  </si>
  <si>
    <t>Proposed Project #9</t>
  </si>
  <si>
    <t>Proposed Project #10</t>
  </si>
  <si>
    <t>Proposed Project #11</t>
  </si>
  <si>
    <t>Proposed Project #12</t>
  </si>
  <si>
    <t>Proposal Status</t>
  </si>
  <si>
    <t>Project Name &amp; Sponsor(s)</t>
  </si>
  <si>
    <t>Private</t>
  </si>
  <si>
    <t>Porfirio Chavarria</t>
  </si>
  <si>
    <t xml:space="preserve">Hyde Memorial State Park (NMSF)  </t>
  </si>
  <si>
    <t>State</t>
  </si>
  <si>
    <t>?</t>
  </si>
  <si>
    <t>STB</t>
  </si>
  <si>
    <t>NFL</t>
  </si>
  <si>
    <t>La Cueva Fuelbreak Block A</t>
  </si>
  <si>
    <t>La Cueva Fuelbreak Block E</t>
  </si>
  <si>
    <t>BIA</t>
  </si>
  <si>
    <t>USFS</t>
  </si>
  <si>
    <t>Hyde Park Restoration Project (SFNF)</t>
  </si>
  <si>
    <t>Pacheco Canyon (SFNF)</t>
  </si>
  <si>
    <t>Private Lands NMAC (Forest Guild)</t>
  </si>
  <si>
    <t>LSR</t>
  </si>
  <si>
    <t>NMAC/BLM</t>
  </si>
  <si>
    <t>in NEPA</t>
  </si>
  <si>
    <t>Sandy Hurlocker/Hannah Bergemann</t>
  </si>
  <si>
    <t>Eytan Krasilovsky</t>
  </si>
  <si>
    <t>Fireshed LSR Project (SFPSWCD &amp; NMSF)</t>
  </si>
  <si>
    <t>Jose Varela Lopez/Susan Rich (temp)</t>
  </si>
  <si>
    <t>Carmen Austin</t>
  </si>
  <si>
    <t>Todd Haines</t>
  </si>
  <si>
    <t>Private/non-federal</t>
  </si>
  <si>
    <t>Amount Funded2</t>
  </si>
  <si>
    <t xml:space="preserve">Amount Funded </t>
  </si>
  <si>
    <t>Name of Source #2</t>
  </si>
  <si>
    <t>Name of Source #1</t>
  </si>
  <si>
    <t>Amount of Source #1</t>
  </si>
  <si>
    <t>Amount of Source #2</t>
  </si>
  <si>
    <t>N/A</t>
  </si>
  <si>
    <t>NMDGF</t>
  </si>
  <si>
    <t>Amount Request/Award</t>
  </si>
  <si>
    <t>Project Type</t>
  </si>
  <si>
    <t>Greater Santa Fe Fireshed Projects</t>
  </si>
  <si>
    <t>-</t>
  </si>
  <si>
    <t>Aztec Springs, Phase 2-3</t>
  </si>
  <si>
    <t>CapOutlay Watershed</t>
  </si>
  <si>
    <t>Michael Martinez</t>
  </si>
  <si>
    <t>Jose Varela Lopez/NMSF</t>
  </si>
  <si>
    <t>George Smithson</t>
  </si>
  <si>
    <t>Pueblo</t>
  </si>
  <si>
    <t>NTP granted</t>
  </si>
  <si>
    <t>Thin and chip</t>
  </si>
  <si>
    <t>SE Santa Fe Corridor NFL (SFPSWCD &amp; NMSF)</t>
  </si>
  <si>
    <t xml:space="preserve">Aztec Springs (SFFD)  Phase 1 </t>
  </si>
  <si>
    <t>Steve Romero/Michael Lujan</t>
  </si>
  <si>
    <t>Thin and var slash trmts</t>
  </si>
  <si>
    <t>Thin/pile/burn</t>
  </si>
  <si>
    <t>Thin and pile</t>
  </si>
  <si>
    <t>Thin - WUI</t>
  </si>
  <si>
    <t>TBD</t>
  </si>
  <si>
    <t>Completed</t>
  </si>
  <si>
    <t>Ongoing</t>
  </si>
  <si>
    <t>Glorieta Corridor (NMSF)</t>
  </si>
  <si>
    <t>In contracting</t>
  </si>
  <si>
    <t>NTP pending</t>
  </si>
  <si>
    <t>Acronyms</t>
  </si>
  <si>
    <t xml:space="preserve">STB - State Severance Tax Bonds </t>
  </si>
  <si>
    <t>BIA - Bureau of Indian Affairs</t>
  </si>
  <si>
    <t>USFS - US Forest Service internal funds</t>
  </si>
  <si>
    <t>NMAC - NM Association of Counties grant (BLM funds)</t>
  </si>
  <si>
    <t>LSR - Landscape Scale Restoration (USFS grant to State Forestry)</t>
  </si>
  <si>
    <t>NFL - Hazardous Fuels Reduction on Non-federal Lands (USFS flow-through grant)</t>
  </si>
  <si>
    <t>City of Santa Fe/TNC</t>
  </si>
  <si>
    <t>Proposed - pending land transfer</t>
  </si>
  <si>
    <t xml:space="preserve">Pecos Canyon Watershed Project (NMDGF and NM State Parks) </t>
  </si>
  <si>
    <t>City/TNC/ Audubon</t>
  </si>
  <si>
    <t>UPDATED 10/17/2017</t>
  </si>
  <si>
    <t>Pueblo of Tesuque - Aspen Ranch 2010-2016</t>
  </si>
  <si>
    <t>thin/pile</t>
  </si>
  <si>
    <t>Ryan Swazo-Hinds</t>
  </si>
  <si>
    <t>Pueblo of Tesuque - Aspen Ranch 2017 - Present</t>
  </si>
  <si>
    <t>Sept.2017-Sept 2018</t>
  </si>
  <si>
    <t>retreat/pile/wood harvest</t>
  </si>
  <si>
    <t>Michael Martinez/Ryan Swazo-Hinds</t>
  </si>
  <si>
    <t xml:space="preserve">Pueblo of Tesuque - Box Canyon </t>
  </si>
  <si>
    <t>Sept.2017-Sept.2019</t>
  </si>
  <si>
    <t>thin/pile/wood harvest</t>
  </si>
  <si>
    <t xml:space="preserve">Pueblo of Tesuque - Reserved Treaty Rights Lands </t>
  </si>
  <si>
    <t>BIA (2017)</t>
  </si>
  <si>
    <t>Sept. 2017-Sept.2018</t>
  </si>
  <si>
    <t>retreat/thin/pile</t>
  </si>
  <si>
    <t>RTRL - Aspen Ranch</t>
  </si>
  <si>
    <t>RTRL - Vigil Grant</t>
  </si>
  <si>
    <t>completed</t>
  </si>
  <si>
    <t>USFWS (2017)</t>
  </si>
  <si>
    <t>USFWS - US Fish &amp; Wildlife Service</t>
  </si>
  <si>
    <t>STB - State Severance Tax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</si>
</sst>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scheme val="minor"/>
    </font>
    <font>
      <b/>
      <sz val="11"/>
      <color theme="1"/>
      <name val="Calibri"/>
      <scheme val="minor"/>
    </font>
    <font>
      <sz val="9"/>
      <color indexed="81"/>
      <name val="Tahoma"/>
      <charset val="1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4F7E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01">
    <xf numFmtId="0" fontId="0" fillId="0" borderId="0" xfId="0"/>
    <xf numFmtId="0" fontId="5" fillId="0" borderId="0" xfId="2"/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6" borderId="2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9" fontId="3" fillId="4" borderId="1" xfId="0" applyNumberFormat="1" applyFont="1" applyFill="1" applyBorder="1" applyAlignment="1">
      <alignment horizontal="right" vertical="center"/>
    </xf>
    <xf numFmtId="9" fontId="1" fillId="6" borderId="1" xfId="0" applyNumberFormat="1" applyFont="1" applyFill="1" applyBorder="1" applyAlignment="1">
      <alignment horizontal="right" vertical="center"/>
    </xf>
    <xf numFmtId="9" fontId="1" fillId="6" borderId="2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/>
    </xf>
    <xf numFmtId="9" fontId="3" fillId="6" borderId="1" xfId="0" applyNumberFormat="1" applyFont="1" applyFill="1" applyBorder="1" applyAlignment="1">
      <alignment horizontal="right" vertical="center" wrapText="1"/>
    </xf>
    <xf numFmtId="9" fontId="3" fillId="6" borderId="1" xfId="0" applyNumberFormat="1" applyFont="1" applyFill="1" applyBorder="1" applyAlignment="1">
      <alignment horizontal="right" vertical="center"/>
    </xf>
    <xf numFmtId="9" fontId="3" fillId="6" borderId="1" xfId="0" applyNumberFormat="1" applyFont="1" applyFill="1" applyBorder="1" applyAlignment="1">
      <alignment horizontal="right"/>
    </xf>
    <xf numFmtId="9" fontId="3" fillId="6" borderId="2" xfId="0" applyNumberFormat="1" applyFont="1" applyFill="1" applyBorder="1" applyAlignment="1">
      <alignment horizontal="right" vertical="center" wrapText="1"/>
    </xf>
    <xf numFmtId="9" fontId="3" fillId="2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2" fillId="6" borderId="1" xfId="0" applyFont="1" applyFill="1" applyBorder="1" applyAlignment="1" applyProtection="1">
      <alignment vertical="center" wrapText="1"/>
      <protection locked="0"/>
    </xf>
    <xf numFmtId="164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6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164" fontId="3" fillId="6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6" borderId="1" xfId="0" applyNumberFormat="1" applyFont="1" applyFill="1" applyBorder="1" applyAlignment="1" applyProtection="1">
      <alignment horizontal="right"/>
      <protection locked="0"/>
    </xf>
    <xf numFmtId="164" fontId="3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1" xfId="0" applyFont="1" applyFill="1" applyBorder="1" applyAlignment="1" applyProtection="1">
      <alignment horizontal="right" vertical="center" wrapText="1"/>
      <protection locked="0"/>
    </xf>
    <xf numFmtId="0" fontId="1" fillId="6" borderId="1" xfId="0" applyFont="1" applyFill="1" applyBorder="1" applyAlignment="1" applyProtection="1">
      <alignment horizontal="right" vertical="center"/>
      <protection locked="0"/>
    </xf>
    <xf numFmtId="0" fontId="3" fillId="6" borderId="1" xfId="0" applyNumberFormat="1" applyFont="1" applyFill="1" applyBorder="1" applyAlignment="1" applyProtection="1">
      <alignment horizontal="right" vertical="center"/>
      <protection locked="0"/>
    </xf>
    <xf numFmtId="0" fontId="3" fillId="6" borderId="1" xfId="0" applyNumberFormat="1" applyFont="1" applyFill="1" applyBorder="1" applyAlignment="1" applyProtection="1">
      <alignment horizontal="right"/>
      <protection locked="0"/>
    </xf>
    <xf numFmtId="0" fontId="3" fillId="6" borderId="2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164" fontId="1" fillId="5" borderId="1" xfId="0" applyNumberFormat="1" applyFont="1" applyFill="1" applyBorder="1" applyAlignment="1" applyProtection="1">
      <alignment vertical="center"/>
      <protection locked="0"/>
    </xf>
    <xf numFmtId="0" fontId="1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 applyProtection="1">
      <alignment horizontal="right" vertic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0" fontId="3" fillId="5" borderId="1" xfId="0" applyNumberFormat="1" applyFont="1" applyFill="1" applyBorder="1" applyAlignment="1" applyProtection="1">
      <alignment horizontal="right"/>
      <protection locked="0"/>
    </xf>
    <xf numFmtId="164" fontId="3" fillId="5" borderId="1" xfId="0" applyNumberFormat="1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1" fillId="5" borderId="2" xfId="0" applyNumberFormat="1" applyFont="1" applyFill="1" applyBorder="1" applyAlignment="1" applyProtection="1">
      <alignment horizontal="right" vertical="center"/>
      <protection locked="0"/>
    </xf>
    <xf numFmtId="164" fontId="3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9" fontId="3" fillId="4" borderId="1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9" fontId="1" fillId="6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vertical="center" wrapText="1"/>
      <protection locked="0"/>
    </xf>
    <xf numFmtId="164" fontId="1" fillId="5" borderId="2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44" fontId="13" fillId="3" borderId="15" xfId="3" applyFont="1" applyFill="1" applyBorder="1" applyAlignment="1">
      <alignment horizontal="center" vertical="center" wrapText="1"/>
    </xf>
    <xf numFmtId="166" fontId="13" fillId="3" borderId="15" xfId="3" applyNumberFormat="1" applyFont="1" applyFill="1" applyBorder="1" applyAlignment="1">
      <alignment horizontal="center" vertical="center" wrapText="1"/>
    </xf>
    <xf numFmtId="0" fontId="10" fillId="3" borderId="15" xfId="3" applyNumberFormat="1" applyFont="1" applyFill="1" applyBorder="1" applyAlignment="1">
      <alignment horizontal="center" vertical="center"/>
    </xf>
    <xf numFmtId="166" fontId="10" fillId="3" borderId="11" xfId="3" applyNumberFormat="1" applyFont="1" applyFill="1" applyBorder="1" applyAlignment="1">
      <alignment horizontal="center" vertical="center"/>
    </xf>
    <xf numFmtId="166" fontId="13" fillId="3" borderId="11" xfId="3" applyNumberFormat="1" applyFont="1" applyFill="1" applyBorder="1" applyAlignment="1">
      <alignment horizontal="center" vertical="center" wrapText="1"/>
    </xf>
    <xf numFmtId="165" fontId="13" fillId="3" borderId="10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165" fontId="13" fillId="3" borderId="15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44" fontId="13" fillId="3" borderId="1" xfId="3" applyFont="1" applyFill="1" applyBorder="1" applyAlignment="1">
      <alignment horizontal="center" vertical="center" wrapText="1"/>
    </xf>
    <xf numFmtId="166" fontId="13" fillId="3" borderId="1" xfId="3" applyNumberFormat="1" applyFont="1" applyFill="1" applyBorder="1" applyAlignment="1">
      <alignment horizontal="center" vertical="center" wrapText="1"/>
    </xf>
    <xf numFmtId="0" fontId="10" fillId="3" borderId="1" xfId="3" applyNumberFormat="1" applyFont="1" applyFill="1" applyBorder="1" applyAlignment="1">
      <alignment horizontal="center" vertical="center"/>
    </xf>
    <xf numFmtId="166" fontId="10" fillId="3" borderId="1" xfId="3" applyNumberFormat="1" applyFont="1" applyFill="1" applyBorder="1" applyAlignment="1">
      <alignment horizontal="center" vertical="center"/>
    </xf>
    <xf numFmtId="166" fontId="12" fillId="3" borderId="11" xfId="3" applyNumberFormat="1" applyFont="1" applyFill="1" applyBorder="1" applyAlignment="1">
      <alignment horizontal="center" vertical="center" wrapText="1"/>
    </xf>
    <xf numFmtId="165" fontId="12" fillId="3" borderId="12" xfId="0" applyNumberFormat="1" applyFont="1" applyFill="1" applyBorder="1" applyAlignment="1">
      <alignment horizontal="center" vertical="center" wrapText="1"/>
    </xf>
    <xf numFmtId="165" fontId="12" fillId="3" borderId="14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5" xfId="0" applyNumberFormat="1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44" fontId="13" fillId="7" borderId="15" xfId="3" applyFont="1" applyFill="1" applyBorder="1" applyAlignment="1">
      <alignment horizontal="center" vertical="center" wrapText="1"/>
    </xf>
    <xf numFmtId="0" fontId="10" fillId="7" borderId="15" xfId="3" applyNumberFormat="1" applyFont="1" applyFill="1" applyBorder="1" applyAlignment="1">
      <alignment horizontal="center" vertical="center"/>
    </xf>
    <xf numFmtId="166" fontId="10" fillId="7" borderId="11" xfId="3" applyNumberFormat="1" applyFont="1" applyFill="1" applyBorder="1" applyAlignment="1">
      <alignment horizontal="center" vertical="center"/>
    </xf>
    <xf numFmtId="166" fontId="13" fillId="7" borderId="11" xfId="3" applyNumberFormat="1" applyFont="1" applyFill="1" applyBorder="1" applyAlignment="1">
      <alignment horizontal="center" vertical="center" wrapText="1"/>
    </xf>
    <xf numFmtId="165" fontId="13" fillId="7" borderId="11" xfId="0" applyNumberFormat="1" applyFont="1" applyFill="1" applyBorder="1" applyAlignment="1">
      <alignment horizontal="center" vertical="center" wrapText="1"/>
    </xf>
    <xf numFmtId="165" fontId="13" fillId="7" borderId="24" xfId="0" applyNumberFormat="1" applyFont="1" applyFill="1" applyBorder="1" applyAlignment="1">
      <alignment horizontal="center" vertical="center" wrapText="1"/>
    </xf>
    <xf numFmtId="164" fontId="10" fillId="7" borderId="25" xfId="0" applyNumberFormat="1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6" borderId="2" xfId="0" applyNumberFormat="1" applyFont="1" applyFill="1" applyBorder="1" applyAlignment="1">
      <alignment horizontal="right" vertical="center" wrapText="1"/>
    </xf>
    <xf numFmtId="9" fontId="1" fillId="6" borderId="1" xfId="0" applyNumberFormat="1" applyFont="1" applyFill="1" applyBorder="1" applyAlignment="1">
      <alignment horizontal="right" vertical="center"/>
    </xf>
    <xf numFmtId="9" fontId="1" fillId="6" borderId="2" xfId="0" applyNumberFormat="1" applyFont="1" applyFill="1" applyBorder="1" applyAlignment="1">
      <alignment horizontal="right" vertical="center"/>
    </xf>
    <xf numFmtId="9" fontId="3" fillId="6" borderId="1" xfId="0" applyNumberFormat="1" applyFont="1" applyFill="1" applyBorder="1" applyAlignment="1">
      <alignment horizontal="right" vertical="center" wrapText="1"/>
    </xf>
    <xf numFmtId="9" fontId="3" fillId="6" borderId="2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 applyProtection="1">
      <alignment vertical="center" wrapText="1"/>
      <protection locked="0"/>
    </xf>
    <xf numFmtId="164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1" xfId="0" applyFont="1" applyFill="1" applyBorder="1" applyAlignment="1" applyProtection="1">
      <alignment horizontal="right" vertical="center" wrapText="1"/>
      <protection locked="0"/>
    </xf>
    <xf numFmtId="0" fontId="1" fillId="6" borderId="1" xfId="0" applyFont="1" applyFill="1" applyBorder="1" applyAlignment="1" applyProtection="1">
      <alignment horizontal="right" vertical="center"/>
      <protection locked="0"/>
    </xf>
    <xf numFmtId="0" fontId="3" fillId="6" borderId="1" xfId="0" applyNumberFormat="1" applyFont="1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9" fontId="1" fillId="6" borderId="1" xfId="0" applyNumberFormat="1" applyFont="1" applyFill="1" applyBorder="1" applyAlignment="1">
      <alignment horizontal="center" vertical="center"/>
    </xf>
    <xf numFmtId="9" fontId="1" fillId="6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vertical="center"/>
      <protection locked="0"/>
    </xf>
    <xf numFmtId="164" fontId="15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6" borderId="1" xfId="0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locked="0"/>
    </xf>
    <xf numFmtId="164" fontId="3" fillId="8" borderId="1" xfId="0" applyNumberFormat="1" applyFont="1" applyFill="1" applyBorder="1" applyAlignment="1" applyProtection="1">
      <alignment vertical="center"/>
      <protection locked="0"/>
    </xf>
    <xf numFmtId="164" fontId="15" fillId="8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8" borderId="2" xfId="0" applyNumberFormat="1" applyFont="1" applyFill="1" applyBorder="1" applyAlignment="1">
      <alignment horizontal="right" vertical="center" wrapText="1"/>
    </xf>
    <xf numFmtId="164" fontId="3" fillId="8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8" borderId="2" xfId="0" applyNumberFormat="1" applyFont="1" applyFill="1" applyBorder="1" applyAlignment="1" applyProtection="1">
      <alignment horizontal="right" vertical="center" wrapText="1"/>
      <protection locked="0"/>
    </xf>
    <xf numFmtId="9" fontId="3" fillId="8" borderId="2" xfId="0" applyNumberFormat="1" applyFont="1" applyFill="1" applyBorder="1" applyAlignment="1">
      <alignment horizontal="right" vertical="center" wrapText="1"/>
    </xf>
    <xf numFmtId="0" fontId="3" fillId="8" borderId="1" xfId="0" applyNumberFormat="1" applyFont="1" applyFill="1" applyBorder="1" applyAlignment="1" applyProtection="1">
      <alignment horizontal="right" vertical="center"/>
      <protection locked="0"/>
    </xf>
    <xf numFmtId="0" fontId="16" fillId="8" borderId="1" xfId="0" applyFont="1" applyFill="1" applyBorder="1" applyAlignment="1" applyProtection="1">
      <alignment horizontal="right" vertical="center"/>
      <protection locked="0"/>
    </xf>
    <xf numFmtId="9" fontId="1" fillId="8" borderId="2" xfId="0" applyNumberFormat="1" applyFont="1" applyFill="1" applyBorder="1" applyAlignment="1">
      <alignment horizontal="right" vertical="center"/>
    </xf>
    <xf numFmtId="9" fontId="1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vertical="center"/>
      <protection locked="0"/>
    </xf>
    <xf numFmtId="0" fontId="0" fillId="8" borderId="0" xfId="0" applyFill="1"/>
    <xf numFmtId="164" fontId="1" fillId="8" borderId="1" xfId="0" applyNumberFormat="1" applyFont="1" applyFill="1" applyBorder="1" applyAlignment="1" applyProtection="1">
      <alignment horizontal="center" vertical="center"/>
      <protection locked="0"/>
    </xf>
    <xf numFmtId="164" fontId="3" fillId="8" borderId="1" xfId="0" applyNumberFormat="1" applyFont="1" applyFill="1" applyBorder="1" applyAlignment="1" applyProtection="1">
      <alignment horizontal="right" vertical="center"/>
      <protection locked="0"/>
    </xf>
    <xf numFmtId="164" fontId="3" fillId="8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8" borderId="1" xfId="0" applyNumberFormat="1" applyFont="1" applyFill="1" applyBorder="1" applyAlignment="1">
      <alignment horizontal="right" vertical="center" wrapText="1"/>
    </xf>
    <xf numFmtId="9" fontId="3" fillId="8" borderId="1" xfId="0" applyNumberFormat="1" applyFont="1" applyFill="1" applyBorder="1" applyAlignment="1">
      <alignment horizontal="right" vertical="center" wrapText="1"/>
    </xf>
    <xf numFmtId="0" fontId="1" fillId="8" borderId="1" xfId="0" applyFont="1" applyFill="1" applyBorder="1" applyAlignment="1" applyProtection="1">
      <alignment horizontal="right" vertical="center"/>
      <protection locked="0"/>
    </xf>
    <xf numFmtId="9" fontId="1" fillId="8" borderId="1" xfId="0" applyNumberFormat="1" applyFont="1" applyFill="1" applyBorder="1" applyAlignment="1">
      <alignment horizontal="right" vertical="center"/>
    </xf>
    <xf numFmtId="0" fontId="3" fillId="8" borderId="1" xfId="0" applyNumberFormat="1" applyFont="1" applyFill="1" applyBorder="1" applyAlignment="1" applyProtection="1">
      <alignment horizontal="center" vertical="center"/>
      <protection locked="0"/>
    </xf>
    <xf numFmtId="0" fontId="18" fillId="6" borderId="1" xfId="0" applyNumberFormat="1" applyFont="1" applyFill="1" applyBorder="1" applyAlignment="1" applyProtection="1">
      <alignment horizontal="right" vertical="center"/>
      <protection locked="0"/>
    </xf>
  </cellXfs>
  <cellStyles count="4">
    <cellStyle name="Currency" xfId="3" builtinId="4"/>
    <cellStyle name="Hyperlink" xfId="2" builtinId="8"/>
    <cellStyle name="Normal" xfId="0" builtinId="0"/>
    <cellStyle name="Normal 2" xfId="1"/>
  </cellStyles>
  <dxfs count="32">
    <dxf>
      <alignment horizontal="right" vertical="center" textRotation="0" indent="0" justifyLastLine="0" shrinkToFit="0" readingOrder="0"/>
      <protection locked="0" hidden="0"/>
    </dxf>
    <dxf>
      <alignment horizontal="right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alignment horizontal="right" vertical="center" textRotation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right" vertical="center" textRotation="0" wrapText="0" indent="0" justifyLastLine="0" shrinkToFit="0" readingOrder="0"/>
      <border>
        <right style="thin">
          <color indexed="64"/>
        </right>
      </border>
      <protection locked="0" hidden="0"/>
    </dxf>
    <dxf>
      <alignment horizontal="right" vertical="center" textRotation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protection locked="0" hidden="0"/>
    </dxf>
    <dxf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vertical="center" textRotation="0" indent="0" justifyLastLine="0" shrinkToFit="0" readingOrder="0"/>
    </dxf>
  </dxfs>
  <tableStyles count="0" defaultTableStyle="TableStyleMedium2" defaultPivotStyle="PivotStyleMedium9"/>
  <colors>
    <mruColors>
      <color rgb="FFF4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O33" totalsRowShown="0" headerRowDxfId="31" dataDxfId="30">
  <autoFilter ref="A1:O33"/>
  <tableColumns count="15">
    <tableColumn id="2" name="Project Name &amp; Sponsor(s)" dataDxfId="29"/>
    <tableColumn id="11" name="Funding Source #1" dataDxfId="28"/>
    <tableColumn id="10" name="Amount Funded " dataDxfId="27"/>
    <tableColumn id="9" name="Funding Source #2" dataDxfId="26"/>
    <tableColumn id="3" name="Amount Funded2" dataDxfId="25"/>
    <tableColumn id="15" name="Total Funding" dataDxfId="24">
      <calculatedColumnFormula>C2+E2</calculatedColumnFormula>
    </tableColumn>
    <tableColumn id="1" name="Project Status " dataDxfId="23"/>
    <tableColumn id="8" name="Amount Expended" dataDxfId="22"/>
    <tableColumn id="7" name="Percent Expended" dataDxfId="21">
      <calculatedColumnFormula>H2/F2</calculatedColumnFormula>
    </tableColumn>
    <tableColumn id="4" name="Target Acres" dataDxfId="20"/>
    <tableColumn id="5" name="Completed Acres" dataDxfId="19"/>
    <tableColumn id="14" name="Percent Completed" dataDxfId="18">
      <calculatedColumnFormula>+K2/J2</calculatedColumnFormula>
    </tableColumn>
    <tableColumn id="6" name="Project Type" dataDxfId="17"/>
    <tableColumn id="12" name="Ownership" dataDxfId="16"/>
    <tableColumn id="13" name="Project Manager (contact)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:M30" totalsRowShown="0" headerRowDxfId="14" dataDxfId="13">
  <autoFilter ref="A1:M30"/>
  <tableColumns count="13">
    <tableColumn id="2" name="Project Name" dataDxfId="12"/>
    <tableColumn id="3" name="Amount Request/Award" dataDxfId="11"/>
    <tableColumn id="6" name="Funding Source" dataDxfId="10"/>
    <tableColumn id="1" name="Proposal Status" dataDxfId="9"/>
    <tableColumn id="19" name="Match Amount" dataDxfId="8"/>
    <tableColumn id="22" name="Match Source" dataDxfId="7"/>
    <tableColumn id="21" name="Leverage Amount" dataDxfId="6"/>
    <tableColumn id="20" name="Leverage Source" dataDxfId="5"/>
    <tableColumn id="18" name="Total Project Cost" dataDxfId="4"/>
    <tableColumn id="4" name="Target Acres" dataDxfId="3"/>
    <tableColumn id="5" name="Project Type" dataDxfId="2"/>
    <tableColumn id="12" name="Ownership" dataDxfId="1"/>
    <tableColumn id="13" name="Project Manager (contact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zoomScaleNormal="100" workbookViewId="0">
      <pane xSplit="3" ySplit="4" topLeftCell="D6" activePane="bottomRight" state="frozen"/>
      <selection pane="topRight" activeCell="B1" sqref="B1"/>
      <selection pane="bottomLeft" activeCell="A3" sqref="A3"/>
      <selection pane="bottomRight" activeCell="N8" sqref="N8"/>
    </sheetView>
  </sheetViews>
  <sheetFormatPr defaultColWidth="9.140625" defaultRowHeight="15" x14ac:dyDescent="0.25"/>
  <cols>
    <col min="1" max="1" width="27.42578125" style="80" customWidth="1"/>
    <col min="2" max="2" width="17.140625" style="81" customWidth="1"/>
    <col min="3" max="3" width="17.42578125" style="80" customWidth="1"/>
    <col min="4" max="4" width="12.7109375" style="80" bestFit="1" customWidth="1"/>
    <col min="5" max="5" width="13.85546875" style="80" customWidth="1"/>
    <col min="6" max="6" width="13.7109375" style="81" customWidth="1"/>
    <col min="7" max="7" width="13.42578125" style="80" customWidth="1"/>
    <col min="8" max="8" width="15.140625" style="80" customWidth="1"/>
    <col min="9" max="9" width="15.7109375" style="80" customWidth="1"/>
    <col min="10" max="10" width="11.85546875" style="80" bestFit="1" customWidth="1"/>
    <col min="11" max="11" width="10.85546875" style="80" bestFit="1" customWidth="1"/>
    <col min="12" max="12" width="15.5703125" style="83" customWidth="1"/>
    <col min="13" max="13" width="13.85546875" style="81" bestFit="1" customWidth="1"/>
    <col min="14" max="14" width="47.5703125" style="84" customWidth="1"/>
    <col min="15" max="15" width="18.42578125" style="81" bestFit="1" customWidth="1"/>
    <col min="16" max="16" width="11.85546875" style="81" bestFit="1" customWidth="1"/>
    <col min="17" max="17" width="16.28515625" style="81" bestFit="1" customWidth="1"/>
    <col min="18" max="16384" width="9.140625" style="80"/>
  </cols>
  <sheetData>
    <row r="1" spans="1:17" x14ac:dyDescent="0.25">
      <c r="C1" s="82" t="s">
        <v>74</v>
      </c>
      <c r="D1" s="82"/>
      <c r="E1" s="82"/>
      <c r="F1" s="82"/>
      <c r="G1" s="82"/>
      <c r="H1" s="82"/>
      <c r="I1" s="82"/>
      <c r="J1" s="82"/>
      <c r="K1" s="82"/>
    </row>
    <row r="2" spans="1:17" x14ac:dyDescent="0.25">
      <c r="C2" s="82" t="s">
        <v>108</v>
      </c>
      <c r="D2" s="82"/>
      <c r="E2" s="82"/>
      <c r="F2" s="82"/>
      <c r="G2" s="82"/>
      <c r="H2" s="82"/>
      <c r="I2" s="82"/>
      <c r="J2" s="82"/>
      <c r="K2" s="82"/>
    </row>
    <row r="3" spans="1:17" ht="15.75" thickBot="1" x14ac:dyDescent="0.3">
      <c r="A3" s="85"/>
      <c r="B3" s="86"/>
      <c r="C3" s="85"/>
      <c r="D3" s="87" t="s">
        <v>4</v>
      </c>
      <c r="E3" s="88"/>
      <c r="F3" s="89"/>
      <c r="G3" s="90"/>
      <c r="J3" s="89" t="s">
        <v>18</v>
      </c>
      <c r="K3" s="91"/>
      <c r="L3" s="92" t="s">
        <v>7</v>
      </c>
    </row>
    <row r="4" spans="1:17" s="100" customFormat="1" ht="30.75" thickBot="1" x14ac:dyDescent="0.3">
      <c r="A4" s="93" t="s">
        <v>0</v>
      </c>
      <c r="B4" s="94" t="s">
        <v>73</v>
      </c>
      <c r="C4" s="93" t="s">
        <v>15</v>
      </c>
      <c r="D4" s="95" t="s">
        <v>67</v>
      </c>
      <c r="E4" s="95" t="s">
        <v>68</v>
      </c>
      <c r="F4" s="96" t="s">
        <v>66</v>
      </c>
      <c r="G4" s="95" t="s">
        <v>69</v>
      </c>
      <c r="H4" s="93" t="s">
        <v>13</v>
      </c>
      <c r="I4" s="93" t="s">
        <v>5</v>
      </c>
      <c r="J4" s="97" t="s">
        <v>2</v>
      </c>
      <c r="K4" s="93" t="s">
        <v>3</v>
      </c>
      <c r="L4" s="93" t="s">
        <v>8</v>
      </c>
      <c r="M4" s="98"/>
      <c r="N4" s="99" t="s">
        <v>97</v>
      </c>
      <c r="O4" s="98"/>
      <c r="P4" s="98"/>
      <c r="Q4" s="98"/>
    </row>
    <row r="5" spans="1:17" ht="30.75" customHeight="1" x14ac:dyDescent="0.25">
      <c r="A5" s="101" t="str">
        <f>+'Funded Projects'!A2</f>
        <v xml:space="preserve">Aztec Springs (SFFD)  Phase 1 </v>
      </c>
      <c r="B5" s="102" t="str">
        <f>+'Funded Projects'!M2</f>
        <v>Thin and pile</v>
      </c>
      <c r="C5" s="103" t="str">
        <f>+'Funded Projects'!G2</f>
        <v>Completed</v>
      </c>
      <c r="D5" s="104" t="str">
        <f>+'Funded Projects'!B2</f>
        <v>STB</v>
      </c>
      <c r="E5" s="105">
        <f>+'Funded Projects'!C2</f>
        <v>115517</v>
      </c>
      <c r="F5" s="106" t="str">
        <f>+'Funded Projects'!D2</f>
        <v>-</v>
      </c>
      <c r="G5" s="107">
        <f>+'Funded Projects'!E2</f>
        <v>0</v>
      </c>
      <c r="H5" s="108">
        <f>+'Funded Projects'!F2</f>
        <v>115517</v>
      </c>
      <c r="I5" s="108">
        <f>+'Funded Projects'!H2</f>
        <v>99762</v>
      </c>
      <c r="J5" s="109">
        <f>+'Funded Projects'!J2</f>
        <v>90</v>
      </c>
      <c r="K5" s="109">
        <f>+'Funded Projects'!K2</f>
        <v>70</v>
      </c>
      <c r="L5" s="110" t="str">
        <f>+'Funded Projects'!N2</f>
        <v>City of Santa Fe/TNC</v>
      </c>
      <c r="M5" s="111"/>
      <c r="N5" s="84" t="s">
        <v>98</v>
      </c>
    </row>
    <row r="6" spans="1:17" ht="30" x14ac:dyDescent="0.25">
      <c r="A6" s="112" t="str">
        <f>+'Funded Projects'!A3</f>
        <v>SE Santa Fe Corridor NFL (SFPSWCD &amp; NMSF)</v>
      </c>
      <c r="B6" s="113" t="str">
        <f>+'Funded Projects'!M3</f>
        <v>Thin - WUI</v>
      </c>
      <c r="C6" s="114" t="str">
        <f>+'Funded Projects'!G3</f>
        <v>NTP granted</v>
      </c>
      <c r="D6" s="104" t="str">
        <f>+'Funded Projects'!B3</f>
        <v>NFL</v>
      </c>
      <c r="E6" s="105">
        <f>+'Funded Projects'!C3</f>
        <v>261250</v>
      </c>
      <c r="F6" s="106" t="str">
        <f>+'Funded Projects'!D3</f>
        <v>-</v>
      </c>
      <c r="G6" s="107">
        <f>+'Funded Projects'!E3</f>
        <v>0</v>
      </c>
      <c r="H6" s="108">
        <f>+'Funded Projects'!F3</f>
        <v>261250</v>
      </c>
      <c r="I6" s="108">
        <f>+'Funded Projects'!H3</f>
        <v>0</v>
      </c>
      <c r="J6" s="115">
        <f>+'Funded Projects'!J3</f>
        <v>200</v>
      </c>
      <c r="K6" s="115">
        <f>+'Funded Projects'!K3</f>
        <v>0</v>
      </c>
      <c r="L6" s="110" t="str">
        <f>+'Funded Projects'!N3</f>
        <v>Private</v>
      </c>
      <c r="M6" s="111"/>
      <c r="N6" s="84" t="s">
        <v>103</v>
      </c>
    </row>
    <row r="7" spans="1:17" ht="30" x14ac:dyDescent="0.25">
      <c r="A7" s="112" t="str">
        <f>+'Funded Projects'!A4</f>
        <v xml:space="preserve">Hyde Memorial State Park (NMSF)  </v>
      </c>
      <c r="B7" s="113" t="str">
        <f>+'Funded Projects'!M4</f>
        <v>Thin/pile/burn</v>
      </c>
      <c r="C7" s="116" t="str">
        <f>+'Funded Projects'!G4</f>
        <v>Ongoing</v>
      </c>
      <c r="D7" s="104" t="str">
        <f>+'Funded Projects'!B4</f>
        <v>NFL</v>
      </c>
      <c r="E7" s="105">
        <f>+'Funded Projects'!C4</f>
        <v>175450</v>
      </c>
      <c r="F7" s="106" t="str">
        <f>+'Funded Projects'!D4</f>
        <v>NFL</v>
      </c>
      <c r="G7" s="107">
        <f>+'Funded Projects'!E4</f>
        <v>87065</v>
      </c>
      <c r="H7" s="108">
        <f>+'Funded Projects'!F4</f>
        <v>262515</v>
      </c>
      <c r="I7" s="108">
        <f>+'Funded Projects'!H4</f>
        <v>106102.88</v>
      </c>
      <c r="J7" s="117">
        <f>+'Funded Projects'!J4</f>
        <v>110</v>
      </c>
      <c r="K7" s="117">
        <f>+'Funded Projects'!K4</f>
        <v>90</v>
      </c>
      <c r="L7" s="110" t="str">
        <f>+'Funded Projects'!N4</f>
        <v>State</v>
      </c>
      <c r="M7" s="118"/>
    </row>
    <row r="8" spans="1:17" x14ac:dyDescent="0.25">
      <c r="A8" s="101" t="str">
        <f>+'Funded Projects'!A5</f>
        <v>Glorieta Corridor (NMSF)</v>
      </c>
      <c r="B8" s="113" t="str">
        <f>+'Funded Projects'!M5</f>
        <v>Thin and chip</v>
      </c>
      <c r="C8" s="116" t="str">
        <f>+'Funded Projects'!G5</f>
        <v>Ongoing</v>
      </c>
      <c r="D8" s="104" t="str">
        <f>+'Funded Projects'!B5</f>
        <v>STB</v>
      </c>
      <c r="E8" s="105">
        <f>+'Funded Projects'!C5</f>
        <v>120000</v>
      </c>
      <c r="F8" s="106" t="str">
        <f>+'Funded Projects'!D5</f>
        <v>-</v>
      </c>
      <c r="G8" s="107">
        <f>+'Funded Projects'!E5</f>
        <v>0</v>
      </c>
      <c r="H8" s="108">
        <f>+'Funded Projects'!F5</f>
        <v>120000</v>
      </c>
      <c r="I8" s="108">
        <f>+'Funded Projects'!H5</f>
        <v>116474</v>
      </c>
      <c r="J8" s="117">
        <f>+'Funded Projects'!J5</f>
        <v>100</v>
      </c>
      <c r="K8" s="117">
        <f>+'Funded Projects'!K5</f>
        <v>85</v>
      </c>
      <c r="L8" s="110" t="str">
        <f>+'Funded Projects'!N5</f>
        <v>State</v>
      </c>
      <c r="M8" s="118"/>
      <c r="N8" s="84" t="s">
        <v>128</v>
      </c>
    </row>
    <row r="9" spans="1:17" ht="30" x14ac:dyDescent="0.25">
      <c r="A9" s="101" t="str">
        <f>+'Funded Projects'!A6</f>
        <v>Pueblo of Tesuque - Aspen Ranch 2010-2016</v>
      </c>
      <c r="B9" s="151" t="str">
        <f>+'Funded Projects'!M6</f>
        <v>thin/pile</v>
      </c>
      <c r="C9" s="116" t="str">
        <f>+'Funded Projects'!G6</f>
        <v>completed</v>
      </c>
      <c r="D9" s="104" t="str">
        <f>+'Funded Projects'!B6</f>
        <v>BIA</v>
      </c>
      <c r="E9" s="105">
        <f>+'Funded Projects'!C6</f>
        <v>205619</v>
      </c>
      <c r="F9" s="106">
        <f>+'Funded Projects'!D6</f>
        <v>0</v>
      </c>
      <c r="G9" s="107">
        <f>+'Funded Projects'!E6</f>
        <v>0</v>
      </c>
      <c r="H9" s="108">
        <f>+'Funded Projects'!F6</f>
        <v>205619</v>
      </c>
      <c r="I9" s="108">
        <f>+'Funded Projects'!H6</f>
        <v>205619</v>
      </c>
      <c r="J9" s="117">
        <f>+'Funded Projects'!J6</f>
        <v>125</v>
      </c>
      <c r="K9" s="117">
        <f>+'Funded Projects'!K6</f>
        <v>125</v>
      </c>
      <c r="L9" s="110" t="str">
        <f>+'Funded Projects'!N6</f>
        <v>Pueblo</v>
      </c>
      <c r="M9" s="118"/>
      <c r="N9" s="84" t="s">
        <v>99</v>
      </c>
    </row>
    <row r="10" spans="1:17" ht="29.25" customHeight="1" x14ac:dyDescent="0.25">
      <c r="A10" s="101" t="str">
        <f>+'Funded Projects'!A7</f>
        <v>Pueblo of Tesuque - Aspen Ranch 2017 - Present</v>
      </c>
      <c r="B10" s="151" t="str">
        <f>+'Funded Projects'!M7</f>
        <v>retreat/pile/wood harvest</v>
      </c>
      <c r="C10" s="116" t="str">
        <f>+'Funded Projects'!G7</f>
        <v>Sept.2017-Sept 2018</v>
      </c>
      <c r="D10" s="104" t="str">
        <f>+'Funded Projects'!B7</f>
        <v>BIA</v>
      </c>
      <c r="E10" s="105">
        <f>+'Funded Projects'!C7</f>
        <v>63552</v>
      </c>
      <c r="F10" s="106">
        <f>+'Funded Projects'!D7</f>
        <v>0</v>
      </c>
      <c r="G10" s="107">
        <f>+'Funded Projects'!E7</f>
        <v>0</v>
      </c>
      <c r="H10" s="108">
        <f>+'Funded Projects'!F7</f>
        <v>63552</v>
      </c>
      <c r="I10" s="108">
        <f>+'Funded Projects'!H7</f>
        <v>0</v>
      </c>
      <c r="J10" s="117">
        <f>+'Funded Projects'!J7</f>
        <v>57</v>
      </c>
      <c r="K10" s="117">
        <f>+'Funded Projects'!K7</f>
        <v>0</v>
      </c>
      <c r="L10" s="110" t="str">
        <f>+'Funded Projects'!N7</f>
        <v>Pueblo</v>
      </c>
      <c r="M10" s="118"/>
    </row>
    <row r="11" spans="1:17" ht="28.5" customHeight="1" x14ac:dyDescent="0.25">
      <c r="A11" s="101" t="str">
        <f>+'Funded Projects'!A8</f>
        <v xml:space="preserve">Pueblo of Tesuque - Box Canyon </v>
      </c>
      <c r="B11" s="151" t="str">
        <f>+'Funded Projects'!M8</f>
        <v>thin/pile/wood harvest</v>
      </c>
      <c r="C11" s="116" t="str">
        <f>+'Funded Projects'!G8</f>
        <v>Sept.2017-Sept.2019</v>
      </c>
      <c r="D11" s="104" t="str">
        <f>+'Funded Projects'!B8</f>
        <v>USFWS (2017)</v>
      </c>
      <c r="E11" s="105">
        <f>+'Funded Projects'!C8</f>
        <v>199999</v>
      </c>
      <c r="F11" s="106">
        <f>+'Funded Projects'!D8</f>
        <v>0</v>
      </c>
      <c r="G11" s="107">
        <f>+'Funded Projects'!E8</f>
        <v>0</v>
      </c>
      <c r="H11" s="108">
        <f>+'Funded Projects'!F8</f>
        <v>199999</v>
      </c>
      <c r="I11" s="108">
        <f>+'Funded Projects'!H8</f>
        <v>0</v>
      </c>
      <c r="J11" s="117">
        <f>+'Funded Projects'!J8</f>
        <v>100</v>
      </c>
      <c r="K11" s="117">
        <f>+'Funded Projects'!K8</f>
        <v>0</v>
      </c>
      <c r="L11" s="110" t="str">
        <f>+'Funded Projects'!N7</f>
        <v>Pueblo</v>
      </c>
      <c r="M11" s="118"/>
      <c r="N11" s="84" t="s">
        <v>127</v>
      </c>
    </row>
    <row r="12" spans="1:17" ht="28.5" customHeight="1" x14ac:dyDescent="0.25">
      <c r="A12" s="101" t="str">
        <f>+'Funded Projects'!A9</f>
        <v xml:space="preserve">Pueblo of Tesuque - Reserved Treaty Rights Lands </v>
      </c>
      <c r="B12" s="151" t="str">
        <f>+'Funded Projects'!M9</f>
        <v>retreat/thin/pile</v>
      </c>
      <c r="C12" s="116" t="str">
        <f>+'Funded Projects'!G9</f>
        <v>Sept. 2017-Sept.2018</v>
      </c>
      <c r="D12" s="104" t="str">
        <f>+'Funded Projects'!B9</f>
        <v>BIA (2017)</v>
      </c>
      <c r="E12" s="105">
        <f>+'Funded Projects'!C9</f>
        <v>327028</v>
      </c>
      <c r="F12" s="106">
        <f>+'Funded Projects'!D9</f>
        <v>0</v>
      </c>
      <c r="G12" s="107">
        <f>+'Funded Projects'!E9</f>
        <v>0</v>
      </c>
      <c r="H12" s="108">
        <f>+'Funded Projects'!F9</f>
        <v>327028</v>
      </c>
      <c r="I12" s="108">
        <f>+'Funded Projects'!H9</f>
        <v>0</v>
      </c>
      <c r="J12" s="117">
        <f>+'Funded Projects'!J9</f>
        <v>62</v>
      </c>
      <c r="K12" s="117">
        <f>+'Funded Projects'!K9</f>
        <v>0</v>
      </c>
      <c r="L12" s="110" t="str">
        <f>+'Funded Projects'!N9</f>
        <v>Pueblo</v>
      </c>
      <c r="M12" s="118"/>
    </row>
    <row r="13" spans="1:17" ht="30.75" customHeight="1" x14ac:dyDescent="0.25">
      <c r="A13" s="101" t="str">
        <f>+'Funded Projects'!A10</f>
        <v>RTRL - Aspen Ranch</v>
      </c>
      <c r="B13" s="151" t="str">
        <f>+'Funded Projects'!M10</f>
        <v>retreat/pile/wood harvest</v>
      </c>
      <c r="C13" s="116" t="str">
        <f>+'Funded Projects'!G10</f>
        <v>Sept. 2017-Sept.2018</v>
      </c>
      <c r="D13" s="104" t="str">
        <f>+'Funded Projects'!B10</f>
        <v>BIA</v>
      </c>
      <c r="E13" s="105">
        <f>+'Funded Projects'!C10</f>
        <v>0</v>
      </c>
      <c r="F13" s="106">
        <f>+'Funded Projects'!D10</f>
        <v>0</v>
      </c>
      <c r="G13" s="107">
        <f>+'Funded Projects'!E10</f>
        <v>0</v>
      </c>
      <c r="H13" s="108">
        <f>+'Funded Projects'!F10</f>
        <v>0</v>
      </c>
      <c r="I13" s="108">
        <f>+'Funded Projects'!H10</f>
        <v>0</v>
      </c>
      <c r="J13" s="117">
        <f>+'Funded Projects'!J10</f>
        <v>23</v>
      </c>
      <c r="K13" s="117">
        <f>+'Funded Projects'!K10</f>
        <v>10</v>
      </c>
      <c r="L13" s="110" t="str">
        <f>+'Funded Projects'!N10</f>
        <v>Pueblo</v>
      </c>
      <c r="M13" s="118"/>
    </row>
    <row r="14" spans="1:17" ht="30" x14ac:dyDescent="0.25">
      <c r="A14" s="101" t="str">
        <f>+'Funded Projects'!A11</f>
        <v>RTRL - Vigil Grant</v>
      </c>
      <c r="B14" s="151" t="str">
        <f>+'Funded Projects'!M11</f>
        <v>thin/pile/wood harvest</v>
      </c>
      <c r="C14" s="116" t="str">
        <f>+'Funded Projects'!G11</f>
        <v>Sept. 2017-Sept.2018</v>
      </c>
      <c r="D14" s="104" t="str">
        <f>+'Funded Projects'!B11</f>
        <v>BIA</v>
      </c>
      <c r="E14" s="105">
        <f>+'Funded Projects'!C11</f>
        <v>0</v>
      </c>
      <c r="F14" s="106" t="str">
        <f>+'Funded Projects'!D11</f>
        <v>-</v>
      </c>
      <c r="G14" s="107">
        <f>+'Funded Projects'!E11</f>
        <v>0</v>
      </c>
      <c r="H14" s="108">
        <f>+'Funded Projects'!F11</f>
        <v>0</v>
      </c>
      <c r="I14" s="108">
        <f>+'Funded Projects'!H11</f>
        <v>0</v>
      </c>
      <c r="J14" s="117">
        <f>+'Funded Projects'!J11</f>
        <v>39</v>
      </c>
      <c r="K14" s="117">
        <f>+'Funded Projects'!K11</f>
        <v>0</v>
      </c>
      <c r="L14" s="110" t="str">
        <f>+'Funded Projects'!N11</f>
        <v>Pueblo</v>
      </c>
      <c r="M14" s="118"/>
    </row>
    <row r="15" spans="1:17" x14ac:dyDescent="0.25">
      <c r="A15" s="101" t="str">
        <f>+'Funded Projects'!A12</f>
        <v>La Cueva Fuelbreak Block A</v>
      </c>
      <c r="B15" s="113" t="str">
        <f>+'Funded Projects'!M12</f>
        <v>Thin and pile</v>
      </c>
      <c r="C15" s="116" t="str">
        <f>+'Funded Projects'!G12</f>
        <v>Completed</v>
      </c>
      <c r="D15" s="104" t="str">
        <f>+'Funded Projects'!B12</f>
        <v>USFS</v>
      </c>
      <c r="E15" s="105">
        <f>+'Funded Projects'!C12</f>
        <v>200000</v>
      </c>
      <c r="F15" s="106" t="str">
        <f>+'Funded Projects'!D12</f>
        <v>-</v>
      </c>
      <c r="G15" s="107">
        <f>+'Funded Projects'!E12</f>
        <v>0</v>
      </c>
      <c r="H15" s="108">
        <f>+'Funded Projects'!F12</f>
        <v>200000</v>
      </c>
      <c r="I15" s="108">
        <f>+'Funded Projects'!H12</f>
        <v>200000</v>
      </c>
      <c r="J15" s="117">
        <f>+'Funded Projects'!J12</f>
        <v>239</v>
      </c>
      <c r="K15" s="117">
        <f>+'Funded Projects'!K12</f>
        <v>239</v>
      </c>
      <c r="L15" s="110" t="str">
        <f>+'Funded Projects'!N12</f>
        <v>USFS</v>
      </c>
      <c r="M15" s="118"/>
      <c r="N15" s="84" t="s">
        <v>100</v>
      </c>
    </row>
    <row r="16" spans="1:17" ht="30" x14ac:dyDescent="0.25">
      <c r="A16" s="101" t="str">
        <f>+'Funded Projects'!A13</f>
        <v>La Cueva Fuelbreak Block E</v>
      </c>
      <c r="B16" s="113" t="str">
        <f>+'Funded Projects'!M13</f>
        <v>Thin and pile</v>
      </c>
      <c r="C16" s="116" t="str">
        <f>+'Funded Projects'!G13</f>
        <v>Ongoing</v>
      </c>
      <c r="D16" s="104" t="str">
        <f>+'Funded Projects'!B13</f>
        <v>CapOutlay Watershed</v>
      </c>
      <c r="E16" s="105">
        <f>+'Funded Projects'!C13</f>
        <v>213000</v>
      </c>
      <c r="F16" s="106" t="str">
        <f>+'Funded Projects'!D13</f>
        <v>-</v>
      </c>
      <c r="G16" s="107">
        <f>+'Funded Projects'!E13</f>
        <v>0</v>
      </c>
      <c r="H16" s="108">
        <f>+'Funded Projects'!F13</f>
        <v>213000</v>
      </c>
      <c r="I16" s="108">
        <f>+'Funded Projects'!H13</f>
        <v>0</v>
      </c>
      <c r="J16" s="117">
        <f>+'Funded Projects'!J13</f>
        <v>133</v>
      </c>
      <c r="K16" s="117">
        <f>+'Funded Projects'!K13</f>
        <v>10</v>
      </c>
      <c r="L16" s="110" t="str">
        <f>+'Funded Projects'!N13</f>
        <v>USFS</v>
      </c>
      <c r="M16" s="118"/>
    </row>
    <row r="17" spans="1:17" ht="30" x14ac:dyDescent="0.25">
      <c r="A17" s="101" t="str">
        <f>+'Funded Projects'!A14</f>
        <v>Hyde Park Restoration Project (SFNF)</v>
      </c>
      <c r="B17" s="113" t="str">
        <f>+'Funded Projects'!M14</f>
        <v>TBD</v>
      </c>
      <c r="C17" s="116" t="str">
        <f>+'Funded Projects'!G14</f>
        <v>in NEPA</v>
      </c>
      <c r="D17" s="104" t="str">
        <f>+'Funded Projects'!B14</f>
        <v>USFS</v>
      </c>
      <c r="E17" s="105">
        <f>+'Funded Projects'!C14</f>
        <v>0</v>
      </c>
      <c r="F17" s="106" t="str">
        <f>+'Funded Projects'!D14</f>
        <v>-</v>
      </c>
      <c r="G17" s="107">
        <f>+'Funded Projects'!E14</f>
        <v>0</v>
      </c>
      <c r="H17" s="108">
        <f>+'Funded Projects'!F14</f>
        <v>0</v>
      </c>
      <c r="I17" s="108">
        <f>+'Funded Projects'!H14</f>
        <v>0</v>
      </c>
      <c r="J17" s="117">
        <f>+'Funded Projects'!J14</f>
        <v>0</v>
      </c>
      <c r="K17" s="117">
        <f>+'Funded Projects'!K14</f>
        <v>0</v>
      </c>
      <c r="L17" s="110" t="str">
        <f>+'Funded Projects'!N14</f>
        <v>USFS</v>
      </c>
      <c r="M17" s="118"/>
      <c r="N17" s="119"/>
      <c r="O17" s="120"/>
      <c r="P17" s="121"/>
      <c r="Q17" s="121"/>
    </row>
    <row r="18" spans="1:17" x14ac:dyDescent="0.25">
      <c r="A18" s="101" t="str">
        <f>+'Funded Projects'!A15</f>
        <v>Pacheco Canyon (SFNF)</v>
      </c>
      <c r="B18" s="113" t="str">
        <f>+'Funded Projects'!M15</f>
        <v>TBD</v>
      </c>
      <c r="C18" s="116" t="str">
        <f>+'Funded Projects'!G15</f>
        <v>in NEPA</v>
      </c>
      <c r="D18" s="104" t="str">
        <f>+'Funded Projects'!B15</f>
        <v>USFS</v>
      </c>
      <c r="E18" s="105">
        <f>+'Funded Projects'!C15</f>
        <v>31832</v>
      </c>
      <c r="F18" s="106" t="str">
        <f>+'Funded Projects'!D15</f>
        <v>-</v>
      </c>
      <c r="G18" s="107">
        <f>+'Funded Projects'!E15</f>
        <v>0</v>
      </c>
      <c r="H18" s="108">
        <f>+'Funded Projects'!F15</f>
        <v>31832</v>
      </c>
      <c r="I18" s="108">
        <f>+'Funded Projects'!H15</f>
        <v>0</v>
      </c>
      <c r="J18" s="117">
        <f>+'Funded Projects'!J15</f>
        <v>0</v>
      </c>
      <c r="K18" s="117">
        <f>+'Funded Projects'!K15</f>
        <v>0</v>
      </c>
      <c r="L18" s="110" t="str">
        <f>+'Funded Projects'!N15</f>
        <v>USFS</v>
      </c>
      <c r="M18" s="118"/>
      <c r="N18" s="119"/>
      <c r="O18" s="120"/>
      <c r="P18" s="121"/>
      <c r="Q18" s="121"/>
    </row>
    <row r="19" spans="1:17" ht="30" x14ac:dyDescent="0.25">
      <c r="A19" s="101" t="str">
        <f>+'Funded Projects'!A16</f>
        <v>Private Lands NMAC (Forest Guild)</v>
      </c>
      <c r="B19" s="113" t="str">
        <f>+'Funded Projects'!M16</f>
        <v>Thin and var slash trmts</v>
      </c>
      <c r="C19" s="116" t="str">
        <f>+'Funded Projects'!G16</f>
        <v>Completed</v>
      </c>
      <c r="D19" s="104" t="str">
        <f>+'Funded Projects'!B16</f>
        <v>NMAC/BLM</v>
      </c>
      <c r="E19" s="105">
        <f>+'Funded Projects'!C16</f>
        <v>30400</v>
      </c>
      <c r="F19" s="106" t="str">
        <f>+'Funded Projects'!D16</f>
        <v>-</v>
      </c>
      <c r="G19" s="107">
        <f>+'Funded Projects'!E16</f>
        <v>0</v>
      </c>
      <c r="H19" s="108">
        <f>+'Funded Projects'!F16</f>
        <v>30400</v>
      </c>
      <c r="I19" s="108">
        <f>+'Funded Projects'!H16</f>
        <v>0</v>
      </c>
      <c r="J19" s="117">
        <f>+'Funded Projects'!J16</f>
        <v>40</v>
      </c>
      <c r="K19" s="117">
        <f>+'Funded Projects'!K16</f>
        <v>38</v>
      </c>
      <c r="L19" s="110" t="str">
        <f>+'Funded Projects'!N16</f>
        <v>Private</v>
      </c>
      <c r="M19" s="118"/>
      <c r="N19" s="84" t="s">
        <v>101</v>
      </c>
      <c r="O19" s="122"/>
      <c r="P19" s="122"/>
      <c r="Q19" s="122"/>
    </row>
    <row r="20" spans="1:17" ht="31.5" customHeight="1" x14ac:dyDescent="0.25">
      <c r="A20" s="101" t="str">
        <f>+'Funded Projects'!A17</f>
        <v>Fireshed LSR Project (SFPSWCD &amp; NMSF)</v>
      </c>
      <c r="B20" s="113" t="str">
        <f>+'Funded Projects'!M17</f>
        <v>Thin and chip</v>
      </c>
      <c r="C20" s="116" t="str">
        <f>+'Funded Projects'!G17</f>
        <v>In contracting</v>
      </c>
      <c r="D20" s="104" t="str">
        <f>+'Funded Projects'!B17</f>
        <v>LSR</v>
      </c>
      <c r="E20" s="105">
        <f>+'Funded Projects'!C17</f>
        <v>293210</v>
      </c>
      <c r="F20" s="106" t="str">
        <f>+'Funded Projects'!D17</f>
        <v>-</v>
      </c>
      <c r="G20" s="107">
        <f>+'Funded Projects'!E17</f>
        <v>0</v>
      </c>
      <c r="H20" s="108">
        <f>+'Funded Projects'!F17</f>
        <v>293210</v>
      </c>
      <c r="I20" s="108">
        <f>+'Funded Projects'!H17</f>
        <v>0</v>
      </c>
      <c r="J20" s="115">
        <f>+'Funded Projects'!J17</f>
        <v>200</v>
      </c>
      <c r="K20" s="115">
        <f>+'Funded Projects'!K17</f>
        <v>0</v>
      </c>
      <c r="L20" s="110" t="str">
        <f>+'Funded Projects'!N17</f>
        <v>Private/non-federal</v>
      </c>
      <c r="M20" s="118"/>
      <c r="N20" s="84" t="s">
        <v>102</v>
      </c>
      <c r="O20" s="121"/>
      <c r="P20" s="121"/>
      <c r="Q20" s="121"/>
    </row>
    <row r="21" spans="1:17" ht="30" x14ac:dyDescent="0.25">
      <c r="A21" s="123" t="str">
        <f>+'Funded Projects'!A18</f>
        <v>Aztec Springs, Phase 2-3</v>
      </c>
      <c r="B21" s="113" t="str">
        <f>+'Funded Projects'!M18</f>
        <v>Thin/pile/burn</v>
      </c>
      <c r="C21" s="116">
        <f>+'Proposed Projects'!D3</f>
        <v>0</v>
      </c>
      <c r="D21" s="124" t="str">
        <f>+'Funded Projects'!B18</f>
        <v>CapOutlay Watershed</v>
      </c>
      <c r="E21" s="125">
        <f>+'Funded Projects'!C18</f>
        <v>59000</v>
      </c>
      <c r="F21" s="126" t="str">
        <f>+'Funded Projects'!D18</f>
        <v>NFL</v>
      </c>
      <c r="G21" s="127">
        <f>+'Funded Projects'!E18</f>
        <v>286507</v>
      </c>
      <c r="H21" s="125">
        <f>+'Funded Projects'!F18</f>
        <v>345507</v>
      </c>
      <c r="I21" s="125">
        <f>+'Funded Projects'!H18</f>
        <v>0</v>
      </c>
      <c r="J21" s="117">
        <f>+'Funded Projects'!J18</f>
        <v>175</v>
      </c>
      <c r="K21" s="117">
        <f>+'Funded Projects'!K18</f>
        <v>0</v>
      </c>
      <c r="L21" s="110" t="str">
        <f>+'Funded Projects'!N18</f>
        <v>City/TNC/ Audubon</v>
      </c>
      <c r="M21" s="118"/>
      <c r="N21" s="119"/>
      <c r="O21" s="121"/>
      <c r="P21" s="121"/>
      <c r="Q21" s="121"/>
    </row>
    <row r="22" spans="1:17" ht="51" customHeight="1" thickBot="1" x14ac:dyDescent="0.3">
      <c r="A22" s="141" t="str">
        <f>+'Proposed Projects'!A2</f>
        <v xml:space="preserve">Pecos Canyon Watershed Project (NMDGF and NM State Parks) </v>
      </c>
      <c r="B22" s="142" t="str">
        <f>+'Proposed Projects'!K2</f>
        <v>?</v>
      </c>
      <c r="C22" s="143" t="str">
        <f>+'Proposed Projects'!D2</f>
        <v>Proposed - pending land transfer</v>
      </c>
      <c r="D22" s="144" t="str">
        <f>+'Proposed Projects'!C2</f>
        <v>N/A</v>
      </c>
      <c r="E22" s="144">
        <f>+'Proposed Projects'!B2</f>
        <v>0</v>
      </c>
      <c r="F22" s="145" t="str">
        <f>+'Proposed Projects'!F2</f>
        <v>N/A</v>
      </c>
      <c r="G22" s="146">
        <f>+'Proposed Projects'!E2</f>
        <v>0</v>
      </c>
      <c r="H22" s="147">
        <f>E22+G22</f>
        <v>0</v>
      </c>
      <c r="I22" s="147"/>
      <c r="J22" s="148">
        <f>+'Funded Projects'!J19</f>
        <v>0</v>
      </c>
      <c r="K22" s="149">
        <f>+'Funded Projects'!K19</f>
        <v>0</v>
      </c>
      <c r="L22" s="150" t="str">
        <f>+'Proposed Projects'!L2</f>
        <v>NMDGF</v>
      </c>
      <c r="M22" s="118"/>
    </row>
    <row r="23" spans="1:17" ht="15.75" thickBot="1" x14ac:dyDescent="0.3">
      <c r="A23" s="101" t="str">
        <f>+'Proposed Projects'!A3</f>
        <v>Proposed Project #2</v>
      </c>
      <c r="B23" s="102">
        <f>+'Proposed Projects'!K3</f>
        <v>0</v>
      </c>
      <c r="C23" s="103">
        <f>+'Proposed Projects'!D5</f>
        <v>0</v>
      </c>
      <c r="D23" s="124">
        <f>+'Proposed Projects'!C3</f>
        <v>0</v>
      </c>
      <c r="E23" s="104">
        <f>+'Proposed Projects'!B3</f>
        <v>0</v>
      </c>
      <c r="F23" s="106">
        <f>+'Proposed Projects'!F3</f>
        <v>0</v>
      </c>
      <c r="G23" s="107">
        <f>+'Proposed Projects'!E3</f>
        <v>0</v>
      </c>
      <c r="H23" s="128">
        <f t="shared" ref="H23:H25" si="0">E23+G23</f>
        <v>0</v>
      </c>
      <c r="I23" s="128"/>
      <c r="J23" s="129">
        <f>+'Funded Projects'!J20</f>
        <v>0</v>
      </c>
      <c r="K23" s="130">
        <f>+'Funded Projects'!K20</f>
        <v>0</v>
      </c>
      <c r="L23" s="131">
        <f>+'Proposed Projects'!L3</f>
        <v>0</v>
      </c>
    </row>
    <row r="24" spans="1:17" ht="15.75" thickBot="1" x14ac:dyDescent="0.3">
      <c r="A24" s="101" t="str">
        <f>+'Proposed Projects'!A4</f>
        <v>Proposed Project #3</v>
      </c>
      <c r="B24" s="102">
        <f>+'Proposed Projects'!K4</f>
        <v>0</v>
      </c>
      <c r="C24" s="103">
        <f>+'Proposed Projects'!D6</f>
        <v>0</v>
      </c>
      <c r="D24" s="124">
        <f>+'Proposed Projects'!C4</f>
        <v>0</v>
      </c>
      <c r="E24" s="104">
        <f>+'Proposed Projects'!B4</f>
        <v>0</v>
      </c>
      <c r="F24" s="106">
        <f>+'Proposed Projects'!F4</f>
        <v>0</v>
      </c>
      <c r="G24" s="107">
        <f>+'Proposed Projects'!E4</f>
        <v>0</v>
      </c>
      <c r="H24" s="128">
        <f t="shared" si="0"/>
        <v>0</v>
      </c>
      <c r="I24" s="128"/>
      <c r="J24" s="129">
        <f>+'Funded Projects'!J21</f>
        <v>0</v>
      </c>
      <c r="K24" s="130">
        <f>+'Funded Projects'!K21</f>
        <v>0</v>
      </c>
      <c r="L24" s="131">
        <f>+'Proposed Projects'!L4</f>
        <v>0</v>
      </c>
    </row>
    <row r="25" spans="1:17" ht="15.75" thickBot="1" x14ac:dyDescent="0.3">
      <c r="A25" s="101" t="str">
        <f>+'Proposed Projects'!A5</f>
        <v>Proposed Project #4</v>
      </c>
      <c r="B25" s="102">
        <f>+'Proposed Projects'!K5</f>
        <v>0</v>
      </c>
      <c r="C25" s="103">
        <f>+'Proposed Projects'!D7</f>
        <v>0</v>
      </c>
      <c r="D25" s="124">
        <f>+'Proposed Projects'!C5</f>
        <v>0</v>
      </c>
      <c r="E25" s="104">
        <f>+'Proposed Projects'!B5</f>
        <v>0</v>
      </c>
      <c r="F25" s="106">
        <f>+'Proposed Projects'!F5</f>
        <v>0</v>
      </c>
      <c r="G25" s="107">
        <f>+'Proposed Projects'!E5</f>
        <v>0</v>
      </c>
      <c r="H25" s="128">
        <f t="shared" si="0"/>
        <v>0</v>
      </c>
      <c r="I25" s="128"/>
      <c r="J25" s="129">
        <f>+'Funded Projects'!J22</f>
        <v>0</v>
      </c>
      <c r="K25" s="130">
        <f>+'Funded Projects'!K22</f>
        <v>0</v>
      </c>
      <c r="L25" s="131">
        <f>+'Proposed Projects'!L5</f>
        <v>0</v>
      </c>
      <c r="M25" s="111"/>
    </row>
    <row r="26" spans="1:17" x14ac:dyDescent="0.25">
      <c r="A26" s="101" t="str">
        <f>+'Proposed Projects'!A6</f>
        <v>Proposed Project #5</v>
      </c>
      <c r="B26" s="102">
        <f>+'Proposed Projects'!K6</f>
        <v>0</v>
      </c>
      <c r="C26" s="103">
        <f>+'Proposed Projects'!D8</f>
        <v>0</v>
      </c>
      <c r="D26" s="104">
        <f>+'Proposed Projects'!C6</f>
        <v>0</v>
      </c>
      <c r="E26" s="105">
        <f>+'Funded Projects'!C23</f>
        <v>0</v>
      </c>
      <c r="F26" s="106">
        <f>+'Funded Projects'!D23</f>
        <v>0</v>
      </c>
      <c r="G26" s="107">
        <f>+'Funded Projects'!E23</f>
        <v>0</v>
      </c>
      <c r="H26" s="128">
        <f>+'Funded Projects'!F23</f>
        <v>0</v>
      </c>
      <c r="I26" s="128"/>
      <c r="J26" s="129">
        <f>+'Funded Projects'!J23</f>
        <v>0</v>
      </c>
      <c r="K26" s="130">
        <f>+'Funded Projects'!K23</f>
        <v>0</v>
      </c>
      <c r="L26" s="131">
        <f>+'Proposed Projects'!L6</f>
        <v>0</v>
      </c>
    </row>
    <row r="27" spans="1:17" x14ac:dyDescent="0.25">
      <c r="A27" s="132"/>
      <c r="B27" s="121"/>
      <c r="L27" s="133"/>
    </row>
    <row r="28" spans="1:17" x14ac:dyDescent="0.25">
      <c r="A28" s="132"/>
      <c r="B28" s="121"/>
      <c r="L28" s="133"/>
    </row>
    <row r="29" spans="1:17" ht="15.75" thickBot="1" x14ac:dyDescent="0.3">
      <c r="A29" s="134" t="s">
        <v>17</v>
      </c>
      <c r="B29" s="135"/>
      <c r="C29" s="136"/>
      <c r="D29" s="137"/>
      <c r="E29" s="137">
        <f>SUM(E5:E21)</f>
        <v>2295857</v>
      </c>
      <c r="F29" s="138"/>
      <c r="G29" s="137">
        <f>SUM(G5:G21)</f>
        <v>373572</v>
      </c>
      <c r="H29" s="137">
        <f>SUM(H5:H26)</f>
        <v>2669429</v>
      </c>
      <c r="I29" s="137">
        <f>SUM(I5:I26)</f>
        <v>727957.88</v>
      </c>
      <c r="J29" s="139">
        <f>SUM(J5:J26)</f>
        <v>1693</v>
      </c>
      <c r="K29" s="139">
        <f>SUM(K5:K26)</f>
        <v>667</v>
      </c>
      <c r="L29" s="140"/>
    </row>
    <row r="30" spans="1:17" ht="15.75" thickTop="1" x14ac:dyDescent="0.25"/>
  </sheetData>
  <mergeCells count="5">
    <mergeCell ref="C1:K1"/>
    <mergeCell ref="C2:K2"/>
    <mergeCell ref="A29:C29"/>
    <mergeCell ref="J3:K3"/>
    <mergeCell ref="D3:F3"/>
  </mergeCells>
  <pageMargins left="0.7" right="0.7" top="0.75" bottom="0.75" header="0.3" footer="0.3"/>
  <pageSetup paperSize="5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80" zoomScaleNormal="80" workbookViewId="0">
      <selection activeCell="B8" sqref="B8"/>
    </sheetView>
  </sheetViews>
  <sheetFormatPr defaultRowHeight="15" x14ac:dyDescent="0.25"/>
  <cols>
    <col min="1" max="1" width="53" customWidth="1"/>
    <col min="2" max="2" width="20.28515625" customWidth="1"/>
    <col min="3" max="3" width="21.140625" customWidth="1"/>
    <col min="4" max="4" width="20.85546875" customWidth="1"/>
    <col min="5" max="5" width="21.42578125" style="9" customWidth="1"/>
    <col min="6" max="6" width="21" style="9" customWidth="1"/>
    <col min="7" max="7" width="20.85546875" style="9" customWidth="1"/>
    <col min="8" max="8" width="24.42578125" style="9" customWidth="1"/>
    <col min="9" max="9" width="21" style="16" customWidth="1"/>
    <col min="10" max="10" width="16.85546875" style="9" customWidth="1"/>
    <col min="11" max="11" width="17.85546875" style="9" customWidth="1"/>
    <col min="12" max="12" width="18.5703125" style="16" customWidth="1"/>
    <col min="13" max="13" width="22.28515625" style="16" customWidth="1"/>
    <col min="14" max="14" width="23.28515625" style="11" customWidth="1"/>
    <col min="15" max="15" width="36.5703125" customWidth="1"/>
  </cols>
  <sheetData>
    <row r="1" spans="1:15" ht="22.15" customHeight="1" x14ac:dyDescent="0.25">
      <c r="A1" s="3" t="s">
        <v>39</v>
      </c>
      <c r="B1" s="2" t="s">
        <v>10</v>
      </c>
      <c r="C1" s="2" t="s">
        <v>65</v>
      </c>
      <c r="D1" s="2" t="s">
        <v>11</v>
      </c>
      <c r="E1" s="10" t="s">
        <v>64</v>
      </c>
      <c r="F1" s="5" t="s">
        <v>13</v>
      </c>
      <c r="G1" s="5" t="s">
        <v>26</v>
      </c>
      <c r="H1" s="5" t="s">
        <v>12</v>
      </c>
      <c r="I1" s="12" t="s">
        <v>16</v>
      </c>
      <c r="J1" s="10" t="s">
        <v>2</v>
      </c>
      <c r="K1" s="10" t="s">
        <v>3</v>
      </c>
      <c r="L1" s="12" t="s">
        <v>6</v>
      </c>
      <c r="M1" s="71" t="s">
        <v>73</v>
      </c>
      <c r="N1" s="4" t="s">
        <v>8</v>
      </c>
      <c r="O1" s="4" t="s">
        <v>19</v>
      </c>
    </row>
    <row r="2" spans="1:15" x14ac:dyDescent="0.25">
      <c r="A2" s="23" t="s">
        <v>85</v>
      </c>
      <c r="B2" s="68" t="s">
        <v>45</v>
      </c>
      <c r="C2" s="24">
        <v>115517</v>
      </c>
      <c r="D2" s="70" t="s">
        <v>75</v>
      </c>
      <c r="E2" s="24">
        <v>0</v>
      </c>
      <c r="F2" s="6">
        <f t="shared" ref="F2:F33" si="0">C2+E2</f>
        <v>115517</v>
      </c>
      <c r="G2" s="68" t="s">
        <v>92</v>
      </c>
      <c r="H2" s="24">
        <v>99762</v>
      </c>
      <c r="I2" s="17">
        <f t="shared" ref="I2:I33" si="1">H2/F2</f>
        <v>0.86361314784836862</v>
      </c>
      <c r="J2" s="34">
        <v>90</v>
      </c>
      <c r="K2" s="35">
        <v>70</v>
      </c>
      <c r="L2" s="13">
        <f t="shared" ref="L2:L33" si="2">+K2/J2</f>
        <v>0.77777777777777779</v>
      </c>
      <c r="M2" s="72" t="s">
        <v>89</v>
      </c>
      <c r="N2" s="41" t="s">
        <v>104</v>
      </c>
      <c r="O2" s="42" t="s">
        <v>41</v>
      </c>
    </row>
    <row r="3" spans="1:15" x14ac:dyDescent="0.25">
      <c r="A3" s="23" t="s">
        <v>84</v>
      </c>
      <c r="B3" s="68" t="s">
        <v>46</v>
      </c>
      <c r="C3" s="24">
        <v>261250</v>
      </c>
      <c r="D3" s="70" t="s">
        <v>75</v>
      </c>
      <c r="E3" s="24">
        <v>0</v>
      </c>
      <c r="F3" s="6">
        <f t="shared" si="0"/>
        <v>261250</v>
      </c>
      <c r="G3" s="68" t="s">
        <v>82</v>
      </c>
      <c r="H3" s="24">
        <v>0</v>
      </c>
      <c r="I3" s="17">
        <f t="shared" si="1"/>
        <v>0</v>
      </c>
      <c r="J3" s="36">
        <v>200</v>
      </c>
      <c r="K3" s="35">
        <v>0</v>
      </c>
      <c r="L3" s="13">
        <f t="shared" si="2"/>
        <v>0</v>
      </c>
      <c r="M3" s="72" t="s">
        <v>90</v>
      </c>
      <c r="N3" s="43" t="s">
        <v>40</v>
      </c>
      <c r="O3" s="42" t="s">
        <v>79</v>
      </c>
    </row>
    <row r="4" spans="1:15" x14ac:dyDescent="0.25">
      <c r="A4" s="23" t="s">
        <v>42</v>
      </c>
      <c r="B4" s="68" t="s">
        <v>46</v>
      </c>
      <c r="C4" s="24">
        <v>175450</v>
      </c>
      <c r="D4" s="70" t="s">
        <v>46</v>
      </c>
      <c r="E4" s="24">
        <v>87065</v>
      </c>
      <c r="F4" s="6">
        <f t="shared" si="0"/>
        <v>262515</v>
      </c>
      <c r="G4" s="68" t="s">
        <v>93</v>
      </c>
      <c r="H4" s="24">
        <v>106102.88</v>
      </c>
      <c r="I4" s="17">
        <f t="shared" si="1"/>
        <v>0.40417835171323546</v>
      </c>
      <c r="J4" s="36">
        <v>110</v>
      </c>
      <c r="K4" s="35">
        <v>90</v>
      </c>
      <c r="L4" s="13">
        <f t="shared" si="2"/>
        <v>0.81818181818181823</v>
      </c>
      <c r="M4" s="72" t="s">
        <v>88</v>
      </c>
      <c r="N4" s="43" t="s">
        <v>43</v>
      </c>
      <c r="O4" s="42" t="s">
        <v>80</v>
      </c>
    </row>
    <row r="5" spans="1:15" x14ac:dyDescent="0.25">
      <c r="A5" s="26" t="s">
        <v>94</v>
      </c>
      <c r="B5" s="69" t="s">
        <v>45</v>
      </c>
      <c r="C5" s="27">
        <v>120000</v>
      </c>
      <c r="D5" s="70" t="s">
        <v>75</v>
      </c>
      <c r="E5" s="24">
        <v>0</v>
      </c>
      <c r="F5" s="6">
        <f t="shared" si="0"/>
        <v>120000</v>
      </c>
      <c r="G5" s="68" t="s">
        <v>93</v>
      </c>
      <c r="H5" s="27">
        <v>116474</v>
      </c>
      <c r="I5" s="18">
        <f t="shared" si="1"/>
        <v>0.97061666666666668</v>
      </c>
      <c r="J5" s="36">
        <v>100</v>
      </c>
      <c r="K5" s="35">
        <v>85</v>
      </c>
      <c r="L5" s="13">
        <f t="shared" si="2"/>
        <v>0.85</v>
      </c>
      <c r="M5" s="72" t="s">
        <v>83</v>
      </c>
      <c r="N5" s="43" t="s">
        <v>43</v>
      </c>
      <c r="O5" s="42" t="s">
        <v>61</v>
      </c>
    </row>
    <row r="6" spans="1:15" x14ac:dyDescent="0.25">
      <c r="A6" s="158" t="s">
        <v>109</v>
      </c>
      <c r="B6" s="169" t="s">
        <v>49</v>
      </c>
      <c r="C6" s="159">
        <v>205619</v>
      </c>
      <c r="D6" s="169"/>
      <c r="E6" s="159"/>
      <c r="F6" s="152">
        <v>205619</v>
      </c>
      <c r="G6" s="167" t="s">
        <v>125</v>
      </c>
      <c r="H6" s="159">
        <v>205619</v>
      </c>
      <c r="I6" s="156">
        <v>1</v>
      </c>
      <c r="J6" s="161">
        <v>125</v>
      </c>
      <c r="K6" s="162">
        <v>125</v>
      </c>
      <c r="L6" s="154">
        <v>1</v>
      </c>
      <c r="M6" s="170" t="s">
        <v>110</v>
      </c>
      <c r="N6" s="164" t="s">
        <v>81</v>
      </c>
      <c r="O6" s="165" t="s">
        <v>111</v>
      </c>
    </row>
    <row r="7" spans="1:15" x14ac:dyDescent="0.25">
      <c r="A7" s="158" t="s">
        <v>112</v>
      </c>
      <c r="B7" s="168" t="s">
        <v>49</v>
      </c>
      <c r="C7" s="173">
        <v>63552</v>
      </c>
      <c r="D7" s="173"/>
      <c r="E7" s="174"/>
      <c r="F7" s="153">
        <v>63552</v>
      </c>
      <c r="G7" s="172" t="s">
        <v>113</v>
      </c>
      <c r="H7" s="160">
        <v>0</v>
      </c>
      <c r="I7" s="157">
        <v>0</v>
      </c>
      <c r="J7" s="161">
        <v>57</v>
      </c>
      <c r="K7" s="175"/>
      <c r="L7" s="155">
        <v>0</v>
      </c>
      <c r="M7" s="171" t="s">
        <v>114</v>
      </c>
      <c r="N7" s="164" t="s">
        <v>81</v>
      </c>
      <c r="O7" s="165" t="s">
        <v>115</v>
      </c>
    </row>
    <row r="8" spans="1:15" x14ac:dyDescent="0.25">
      <c r="A8" s="158" t="s">
        <v>116</v>
      </c>
      <c r="B8" s="168" t="s">
        <v>126</v>
      </c>
      <c r="C8" s="173">
        <v>199999</v>
      </c>
      <c r="D8" s="173"/>
      <c r="E8" s="174"/>
      <c r="F8" s="153">
        <v>199999</v>
      </c>
      <c r="G8" s="172" t="s">
        <v>117</v>
      </c>
      <c r="H8" s="160">
        <v>0</v>
      </c>
      <c r="I8" s="157">
        <v>0</v>
      </c>
      <c r="J8" s="200">
        <v>100</v>
      </c>
      <c r="K8" s="175">
        <v>0</v>
      </c>
      <c r="L8" s="155">
        <v>0</v>
      </c>
      <c r="M8" s="170" t="s">
        <v>118</v>
      </c>
      <c r="N8" s="166" t="s">
        <v>81</v>
      </c>
      <c r="O8" s="165" t="s">
        <v>111</v>
      </c>
    </row>
    <row r="9" spans="1:15" s="176" customFormat="1" x14ac:dyDescent="0.25">
      <c r="A9" s="158" t="s">
        <v>119</v>
      </c>
      <c r="B9" s="168" t="s">
        <v>120</v>
      </c>
      <c r="C9" s="173">
        <v>327028</v>
      </c>
      <c r="D9" s="168"/>
      <c r="E9" s="174"/>
      <c r="F9" s="153">
        <v>327028</v>
      </c>
      <c r="G9" s="172" t="s">
        <v>121</v>
      </c>
      <c r="H9" s="160">
        <v>0</v>
      </c>
      <c r="I9" s="157">
        <v>0</v>
      </c>
      <c r="J9" s="163">
        <v>62</v>
      </c>
      <c r="K9" s="175">
        <v>0</v>
      </c>
      <c r="L9" s="155">
        <v>0</v>
      </c>
      <c r="M9" s="170" t="s">
        <v>122</v>
      </c>
      <c r="N9" s="166" t="s">
        <v>81</v>
      </c>
      <c r="O9" s="165" t="s">
        <v>78</v>
      </c>
    </row>
    <row r="10" spans="1:15" s="191" customFormat="1" x14ac:dyDescent="0.25">
      <c r="A10" s="177" t="s">
        <v>123</v>
      </c>
      <c r="B10" s="178" t="s">
        <v>49</v>
      </c>
      <c r="C10" s="179">
        <v>0</v>
      </c>
      <c r="D10" s="179"/>
      <c r="E10" s="180"/>
      <c r="F10" s="181">
        <v>0</v>
      </c>
      <c r="G10" s="182" t="s">
        <v>121</v>
      </c>
      <c r="H10" s="183">
        <v>0</v>
      </c>
      <c r="I10" s="184" t="e">
        <v>#DIV/0!</v>
      </c>
      <c r="J10" s="185">
        <v>23</v>
      </c>
      <c r="K10" s="186">
        <v>10</v>
      </c>
      <c r="L10" s="187">
        <v>0.43478260869565216</v>
      </c>
      <c r="M10" s="188" t="s">
        <v>114</v>
      </c>
      <c r="N10" s="189" t="s">
        <v>81</v>
      </c>
      <c r="O10" s="190" t="s">
        <v>78</v>
      </c>
    </row>
    <row r="11" spans="1:15" s="191" customFormat="1" x14ac:dyDescent="0.25">
      <c r="A11" s="177" t="s">
        <v>124</v>
      </c>
      <c r="B11" s="192" t="s">
        <v>49</v>
      </c>
      <c r="C11" s="193">
        <v>0</v>
      </c>
      <c r="D11" s="192" t="s">
        <v>75</v>
      </c>
      <c r="E11" s="194"/>
      <c r="F11" s="195">
        <v>0</v>
      </c>
      <c r="G11" s="182" t="s">
        <v>121</v>
      </c>
      <c r="H11" s="194">
        <v>0</v>
      </c>
      <c r="I11" s="196" t="e">
        <v>#DIV/0!</v>
      </c>
      <c r="J11" s="185">
        <v>39</v>
      </c>
      <c r="K11" s="197">
        <v>0</v>
      </c>
      <c r="L11" s="198">
        <v>0</v>
      </c>
      <c r="M11" s="188" t="s">
        <v>118</v>
      </c>
      <c r="N11" s="199" t="s">
        <v>81</v>
      </c>
      <c r="O11" s="190" t="s">
        <v>78</v>
      </c>
    </row>
    <row r="12" spans="1:15" ht="13.9" customHeight="1" x14ac:dyDescent="0.25">
      <c r="A12" s="28" t="s">
        <v>47</v>
      </c>
      <c r="B12" s="70" t="s">
        <v>50</v>
      </c>
      <c r="C12" s="27">
        <v>200000</v>
      </c>
      <c r="D12" s="70" t="s">
        <v>75</v>
      </c>
      <c r="E12" s="24">
        <v>0</v>
      </c>
      <c r="F12" s="6">
        <f t="shared" si="0"/>
        <v>200000</v>
      </c>
      <c r="G12" s="68" t="s">
        <v>92</v>
      </c>
      <c r="H12" s="27">
        <v>200000</v>
      </c>
      <c r="I12" s="18">
        <f t="shared" si="1"/>
        <v>1</v>
      </c>
      <c r="J12" s="36">
        <v>239</v>
      </c>
      <c r="K12" s="35">
        <v>239</v>
      </c>
      <c r="L12" s="13">
        <f t="shared" si="2"/>
        <v>1</v>
      </c>
      <c r="M12" s="72" t="s">
        <v>89</v>
      </c>
      <c r="N12" s="43" t="s">
        <v>50</v>
      </c>
      <c r="O12" s="42" t="s">
        <v>86</v>
      </c>
    </row>
    <row r="13" spans="1:15" ht="14.45" customHeight="1" x14ac:dyDescent="0.25">
      <c r="A13" s="23" t="s">
        <v>48</v>
      </c>
      <c r="B13" s="70" t="s">
        <v>77</v>
      </c>
      <c r="C13" s="24">
        <v>213000</v>
      </c>
      <c r="D13" s="70" t="s">
        <v>75</v>
      </c>
      <c r="E13" s="24">
        <v>0</v>
      </c>
      <c r="F13" s="6">
        <f t="shared" si="0"/>
        <v>213000</v>
      </c>
      <c r="G13" s="68" t="s">
        <v>93</v>
      </c>
      <c r="H13" s="24">
        <v>0</v>
      </c>
      <c r="I13" s="17">
        <f t="shared" si="1"/>
        <v>0</v>
      </c>
      <c r="J13" s="36">
        <v>133</v>
      </c>
      <c r="K13" s="35">
        <v>10</v>
      </c>
      <c r="L13" s="13">
        <f t="shared" si="2"/>
        <v>7.5187969924812026E-2</v>
      </c>
      <c r="M13" s="72" t="s">
        <v>89</v>
      </c>
      <c r="N13" s="41" t="s">
        <v>50</v>
      </c>
      <c r="O13" s="42" t="s">
        <v>86</v>
      </c>
    </row>
    <row r="14" spans="1:15" x14ac:dyDescent="0.25">
      <c r="A14" s="23" t="s">
        <v>51</v>
      </c>
      <c r="B14" s="70" t="s">
        <v>50</v>
      </c>
      <c r="C14" s="24">
        <v>0</v>
      </c>
      <c r="D14" s="70" t="s">
        <v>75</v>
      </c>
      <c r="E14" s="24">
        <v>0</v>
      </c>
      <c r="F14" s="6">
        <f t="shared" si="0"/>
        <v>0</v>
      </c>
      <c r="G14" s="68" t="s">
        <v>56</v>
      </c>
      <c r="H14" s="24">
        <v>0</v>
      </c>
      <c r="I14" s="17" t="e">
        <f t="shared" si="1"/>
        <v>#DIV/0!</v>
      </c>
      <c r="J14" s="34"/>
      <c r="K14" s="35"/>
      <c r="L14" s="13" t="e">
        <f t="shared" si="2"/>
        <v>#DIV/0!</v>
      </c>
      <c r="M14" s="72" t="s">
        <v>91</v>
      </c>
      <c r="N14" s="41" t="s">
        <v>50</v>
      </c>
      <c r="O14" s="42" t="s">
        <v>57</v>
      </c>
    </row>
    <row r="15" spans="1:15" x14ac:dyDescent="0.25">
      <c r="A15" s="23" t="s">
        <v>52</v>
      </c>
      <c r="B15" s="70" t="s">
        <v>50</v>
      </c>
      <c r="C15" s="24">
        <v>31832</v>
      </c>
      <c r="D15" s="70" t="s">
        <v>75</v>
      </c>
      <c r="E15" s="24">
        <v>0</v>
      </c>
      <c r="F15" s="6">
        <f t="shared" si="0"/>
        <v>31832</v>
      </c>
      <c r="G15" s="68" t="s">
        <v>56</v>
      </c>
      <c r="H15" s="24">
        <v>0</v>
      </c>
      <c r="I15" s="17">
        <f t="shared" si="1"/>
        <v>0</v>
      </c>
      <c r="J15" s="34"/>
      <c r="K15" s="35"/>
      <c r="L15" s="13" t="e">
        <f t="shared" si="2"/>
        <v>#DIV/0!</v>
      </c>
      <c r="M15" s="72" t="s">
        <v>91</v>
      </c>
      <c r="N15" s="41" t="s">
        <v>50</v>
      </c>
      <c r="O15" s="42" t="s">
        <v>57</v>
      </c>
    </row>
    <row r="16" spans="1:15" x14ac:dyDescent="0.25">
      <c r="A16" s="23" t="s">
        <v>53</v>
      </c>
      <c r="B16" s="70" t="s">
        <v>55</v>
      </c>
      <c r="C16" s="24">
        <v>30400</v>
      </c>
      <c r="D16" s="70" t="s">
        <v>75</v>
      </c>
      <c r="E16" s="24">
        <v>0</v>
      </c>
      <c r="F16" s="6">
        <f t="shared" si="0"/>
        <v>30400</v>
      </c>
      <c r="G16" s="68" t="s">
        <v>92</v>
      </c>
      <c r="H16" s="24">
        <v>0</v>
      </c>
      <c r="I16" s="17">
        <f t="shared" si="1"/>
        <v>0</v>
      </c>
      <c r="J16" s="34">
        <v>40</v>
      </c>
      <c r="K16" s="35">
        <v>38</v>
      </c>
      <c r="L16" s="13">
        <f t="shared" si="2"/>
        <v>0.95</v>
      </c>
      <c r="M16" s="72" t="s">
        <v>87</v>
      </c>
      <c r="N16" s="41" t="s">
        <v>40</v>
      </c>
      <c r="O16" s="42" t="s">
        <v>58</v>
      </c>
    </row>
    <row r="17" spans="1:15" x14ac:dyDescent="0.25">
      <c r="A17" s="23" t="s">
        <v>59</v>
      </c>
      <c r="B17" s="70" t="s">
        <v>54</v>
      </c>
      <c r="C17" s="24">
        <v>293210</v>
      </c>
      <c r="D17" s="70" t="s">
        <v>75</v>
      </c>
      <c r="E17" s="24">
        <v>0</v>
      </c>
      <c r="F17" s="6">
        <f t="shared" si="0"/>
        <v>293210</v>
      </c>
      <c r="G17" s="68" t="s">
        <v>95</v>
      </c>
      <c r="H17" s="24">
        <v>0</v>
      </c>
      <c r="I17" s="17">
        <f t="shared" si="1"/>
        <v>0</v>
      </c>
      <c r="J17" s="34">
        <v>200</v>
      </c>
      <c r="K17" s="35">
        <v>0</v>
      </c>
      <c r="L17" s="13">
        <f t="shared" si="2"/>
        <v>0</v>
      </c>
      <c r="M17" s="72" t="s">
        <v>83</v>
      </c>
      <c r="N17" s="41" t="s">
        <v>63</v>
      </c>
      <c r="O17" s="42" t="s">
        <v>60</v>
      </c>
    </row>
    <row r="18" spans="1:15" x14ac:dyDescent="0.25">
      <c r="A18" s="23" t="s">
        <v>76</v>
      </c>
      <c r="B18" s="70" t="s">
        <v>77</v>
      </c>
      <c r="C18" s="24">
        <v>59000</v>
      </c>
      <c r="D18" s="70" t="s">
        <v>46</v>
      </c>
      <c r="E18" s="24">
        <v>286507</v>
      </c>
      <c r="F18" s="6">
        <f t="shared" si="0"/>
        <v>345507</v>
      </c>
      <c r="G18" s="68" t="s">
        <v>96</v>
      </c>
      <c r="H18" s="27">
        <v>0</v>
      </c>
      <c r="I18" s="18">
        <f t="shared" si="1"/>
        <v>0</v>
      </c>
      <c r="J18" s="36">
        <v>175</v>
      </c>
      <c r="K18" s="35">
        <v>0</v>
      </c>
      <c r="L18" s="13">
        <f t="shared" si="2"/>
        <v>0</v>
      </c>
      <c r="M18" s="72" t="s">
        <v>88</v>
      </c>
      <c r="N18" s="43" t="s">
        <v>107</v>
      </c>
      <c r="O18" s="42" t="s">
        <v>62</v>
      </c>
    </row>
    <row r="19" spans="1:15" x14ac:dyDescent="0.25">
      <c r="A19" s="23"/>
      <c r="B19" s="70"/>
      <c r="C19" s="25"/>
      <c r="D19" s="70" t="s">
        <v>75</v>
      </c>
      <c r="E19" s="24">
        <f t="shared" ref="E19:E32" si="3">SUM(B19:D19)</f>
        <v>0</v>
      </c>
      <c r="F19" s="6">
        <f t="shared" si="0"/>
        <v>0</v>
      </c>
      <c r="G19" s="68"/>
      <c r="H19" s="24"/>
      <c r="I19" s="17" t="e">
        <f t="shared" si="1"/>
        <v>#DIV/0!</v>
      </c>
      <c r="J19" s="36"/>
      <c r="K19" s="35"/>
      <c r="L19" s="13" t="e">
        <f t="shared" si="2"/>
        <v>#DIV/0!</v>
      </c>
      <c r="M19" s="72"/>
      <c r="N19" s="43"/>
      <c r="O19" s="42"/>
    </row>
    <row r="20" spans="1:15" x14ac:dyDescent="0.25">
      <c r="A20" s="23"/>
      <c r="B20" s="70"/>
      <c r="C20" s="25"/>
      <c r="D20" s="70"/>
      <c r="E20" s="24">
        <f t="shared" si="3"/>
        <v>0</v>
      </c>
      <c r="F20" s="6">
        <f t="shared" si="0"/>
        <v>0</v>
      </c>
      <c r="G20" s="68"/>
      <c r="H20" s="24"/>
      <c r="I20" s="17" t="e">
        <f t="shared" si="1"/>
        <v>#DIV/0!</v>
      </c>
      <c r="J20" s="37"/>
      <c r="K20" s="35"/>
      <c r="L20" s="13" t="e">
        <f t="shared" si="2"/>
        <v>#DIV/0!</v>
      </c>
      <c r="M20" s="72"/>
      <c r="N20" s="43"/>
      <c r="O20" s="42"/>
    </row>
    <row r="21" spans="1:15" x14ac:dyDescent="0.25">
      <c r="A21" s="23"/>
      <c r="B21" s="70"/>
      <c r="C21" s="25"/>
      <c r="D21" s="70"/>
      <c r="E21" s="24">
        <f t="shared" si="3"/>
        <v>0</v>
      </c>
      <c r="F21" s="6">
        <f t="shared" si="0"/>
        <v>0</v>
      </c>
      <c r="G21" s="68"/>
      <c r="H21" s="24"/>
      <c r="I21" s="17" t="e">
        <f t="shared" si="1"/>
        <v>#DIV/0!</v>
      </c>
      <c r="J21" s="37"/>
      <c r="K21" s="35"/>
      <c r="L21" s="13" t="e">
        <f t="shared" si="2"/>
        <v>#DIV/0!</v>
      </c>
      <c r="M21" s="72"/>
      <c r="N21" s="43"/>
      <c r="O21" s="42"/>
    </row>
    <row r="22" spans="1:15" x14ac:dyDescent="0.25">
      <c r="A22" s="23"/>
      <c r="B22" s="70"/>
      <c r="C22" s="25"/>
      <c r="D22" s="70"/>
      <c r="E22" s="24">
        <f t="shared" si="3"/>
        <v>0</v>
      </c>
      <c r="F22" s="6">
        <f t="shared" si="0"/>
        <v>0</v>
      </c>
      <c r="G22" s="68"/>
      <c r="H22" s="32"/>
      <c r="I22" s="19" t="e">
        <f t="shared" si="1"/>
        <v>#DIV/0!</v>
      </c>
      <c r="J22" s="37"/>
      <c r="K22" s="35"/>
      <c r="L22" s="13" t="e">
        <f t="shared" si="2"/>
        <v>#DIV/0!</v>
      </c>
      <c r="M22" s="72"/>
      <c r="N22" s="43"/>
      <c r="O22" s="42"/>
    </row>
    <row r="23" spans="1:15" ht="16.149999999999999" customHeight="1" x14ac:dyDescent="0.25">
      <c r="A23" s="28"/>
      <c r="B23" s="70"/>
      <c r="C23" s="25"/>
      <c r="D23" s="70"/>
      <c r="E23" s="24">
        <f t="shared" si="3"/>
        <v>0</v>
      </c>
      <c r="F23" s="6">
        <f t="shared" si="0"/>
        <v>0</v>
      </c>
      <c r="G23" s="68"/>
      <c r="H23" s="32"/>
      <c r="I23" s="19" t="e">
        <f t="shared" si="1"/>
        <v>#DIV/0!</v>
      </c>
      <c r="J23" s="37"/>
      <c r="K23" s="35"/>
      <c r="L23" s="13" t="e">
        <f t="shared" si="2"/>
        <v>#DIV/0!</v>
      </c>
      <c r="M23" s="72"/>
      <c r="N23" s="43"/>
      <c r="O23" s="42"/>
    </row>
    <row r="24" spans="1:15" x14ac:dyDescent="0.25">
      <c r="A24" s="23"/>
      <c r="B24" s="70"/>
      <c r="C24" s="25"/>
      <c r="D24" s="70"/>
      <c r="E24" s="24">
        <f t="shared" si="3"/>
        <v>0</v>
      </c>
      <c r="F24" s="6">
        <f t="shared" si="0"/>
        <v>0</v>
      </c>
      <c r="G24" s="68"/>
      <c r="H24" s="32"/>
      <c r="I24" s="19" t="e">
        <f t="shared" si="1"/>
        <v>#DIV/0!</v>
      </c>
      <c r="J24" s="37"/>
      <c r="K24" s="35"/>
      <c r="L24" s="13" t="e">
        <f t="shared" si="2"/>
        <v>#DIV/0!</v>
      </c>
      <c r="M24" s="72"/>
      <c r="N24" s="43"/>
      <c r="O24" s="42"/>
    </row>
    <row r="25" spans="1:15" x14ac:dyDescent="0.25">
      <c r="A25" s="23"/>
      <c r="B25" s="70"/>
      <c r="C25" s="25"/>
      <c r="D25" s="70"/>
      <c r="E25" s="24">
        <f t="shared" si="3"/>
        <v>0</v>
      </c>
      <c r="F25" s="6">
        <f t="shared" si="0"/>
        <v>0</v>
      </c>
      <c r="G25" s="68"/>
      <c r="H25" s="24"/>
      <c r="I25" s="17" t="e">
        <f t="shared" si="1"/>
        <v>#DIV/0!</v>
      </c>
      <c r="J25" s="34"/>
      <c r="K25" s="35"/>
      <c r="L25" s="13" t="e">
        <f t="shared" si="2"/>
        <v>#DIV/0!</v>
      </c>
      <c r="M25" s="72"/>
      <c r="N25" s="41"/>
      <c r="O25" s="42"/>
    </row>
    <row r="26" spans="1:15" x14ac:dyDescent="0.25">
      <c r="A26" s="23"/>
      <c r="B26" s="70"/>
      <c r="C26" s="25"/>
      <c r="D26" s="70"/>
      <c r="E26" s="24">
        <f t="shared" si="3"/>
        <v>0</v>
      </c>
      <c r="F26" s="6">
        <f t="shared" si="0"/>
        <v>0</v>
      </c>
      <c r="G26" s="68"/>
      <c r="H26" s="24"/>
      <c r="I26" s="17" t="e">
        <f t="shared" si="1"/>
        <v>#DIV/0!</v>
      </c>
      <c r="J26" s="34"/>
      <c r="K26" s="35"/>
      <c r="L26" s="13" t="e">
        <f t="shared" si="2"/>
        <v>#DIV/0!</v>
      </c>
      <c r="M26" s="72"/>
      <c r="N26" s="41"/>
      <c r="O26" s="42"/>
    </row>
    <row r="27" spans="1:15" x14ac:dyDescent="0.25">
      <c r="A27" s="23"/>
      <c r="B27" s="70"/>
      <c r="C27" s="25"/>
      <c r="D27" s="70"/>
      <c r="E27" s="24">
        <f t="shared" si="3"/>
        <v>0</v>
      </c>
      <c r="F27" s="6">
        <f t="shared" si="0"/>
        <v>0</v>
      </c>
      <c r="G27" s="68"/>
      <c r="H27" s="24"/>
      <c r="I27" s="17" t="e">
        <f t="shared" si="1"/>
        <v>#DIV/0!</v>
      </c>
      <c r="J27" s="34"/>
      <c r="K27" s="35"/>
      <c r="L27" s="13" t="e">
        <f t="shared" si="2"/>
        <v>#DIV/0!</v>
      </c>
      <c r="M27" s="72"/>
      <c r="N27" s="41"/>
      <c r="O27" s="42"/>
    </row>
    <row r="28" spans="1:15" x14ac:dyDescent="0.25">
      <c r="A28" s="23"/>
      <c r="B28" s="70"/>
      <c r="C28" s="25"/>
      <c r="D28" s="70"/>
      <c r="E28" s="24">
        <f t="shared" si="3"/>
        <v>0</v>
      </c>
      <c r="F28" s="6">
        <f t="shared" si="0"/>
        <v>0</v>
      </c>
      <c r="G28" s="68"/>
      <c r="H28" s="24"/>
      <c r="I28" s="17" t="e">
        <f t="shared" si="1"/>
        <v>#DIV/0!</v>
      </c>
      <c r="J28" s="34"/>
      <c r="K28" s="35"/>
      <c r="L28" s="13" t="e">
        <f t="shared" si="2"/>
        <v>#DIV/0!</v>
      </c>
      <c r="M28" s="72"/>
      <c r="N28" s="41"/>
      <c r="O28" s="42"/>
    </row>
    <row r="29" spans="1:15" x14ac:dyDescent="0.25">
      <c r="A29" s="23"/>
      <c r="B29" s="70"/>
      <c r="C29" s="25"/>
      <c r="D29" s="25"/>
      <c r="E29" s="24">
        <f t="shared" si="3"/>
        <v>0</v>
      </c>
      <c r="F29" s="6">
        <f t="shared" si="0"/>
        <v>0</v>
      </c>
      <c r="G29" s="68"/>
      <c r="H29" s="24"/>
      <c r="I29" s="17" t="e">
        <f t="shared" si="1"/>
        <v>#DIV/0!</v>
      </c>
      <c r="J29" s="34"/>
      <c r="K29" s="35"/>
      <c r="L29" s="13" t="e">
        <f t="shared" si="2"/>
        <v>#DIV/0!</v>
      </c>
      <c r="M29" s="72"/>
      <c r="N29" s="41"/>
      <c r="O29" s="42"/>
    </row>
    <row r="30" spans="1:15" x14ac:dyDescent="0.25">
      <c r="A30" s="23"/>
      <c r="B30" s="70"/>
      <c r="C30" s="25"/>
      <c r="D30" s="25"/>
      <c r="E30" s="24">
        <f t="shared" si="3"/>
        <v>0</v>
      </c>
      <c r="F30" s="7">
        <f t="shared" si="0"/>
        <v>0</v>
      </c>
      <c r="G30" s="74"/>
      <c r="H30" s="33"/>
      <c r="I30" s="20" t="e">
        <f t="shared" si="1"/>
        <v>#DIV/0!</v>
      </c>
      <c r="J30" s="38"/>
      <c r="K30" s="35"/>
      <c r="L30" s="14" t="e">
        <f t="shared" si="2"/>
        <v>#DIV/0!</v>
      </c>
      <c r="M30" s="73"/>
      <c r="N30" s="44"/>
      <c r="O30" s="42"/>
    </row>
    <row r="31" spans="1:15" x14ac:dyDescent="0.25">
      <c r="A31" s="23"/>
      <c r="B31" s="70"/>
      <c r="C31" s="25"/>
      <c r="D31" s="25"/>
      <c r="E31" s="24">
        <f t="shared" si="3"/>
        <v>0</v>
      </c>
      <c r="F31" s="7">
        <f t="shared" si="0"/>
        <v>0</v>
      </c>
      <c r="G31" s="74"/>
      <c r="H31" s="33"/>
      <c r="I31" s="20" t="e">
        <f t="shared" si="1"/>
        <v>#DIV/0!</v>
      </c>
      <c r="J31" s="38"/>
      <c r="K31" s="35"/>
      <c r="L31" s="14" t="e">
        <f t="shared" si="2"/>
        <v>#DIV/0!</v>
      </c>
      <c r="M31" s="73"/>
      <c r="N31" s="44"/>
      <c r="O31" s="42"/>
    </row>
    <row r="32" spans="1:15" x14ac:dyDescent="0.25">
      <c r="A32" s="23"/>
      <c r="B32" s="70"/>
      <c r="C32" s="25"/>
      <c r="D32" s="25"/>
      <c r="E32" s="24">
        <f t="shared" si="3"/>
        <v>0</v>
      </c>
      <c r="F32" s="7">
        <f t="shared" si="0"/>
        <v>0</v>
      </c>
      <c r="G32" s="33"/>
      <c r="H32" s="33"/>
      <c r="I32" s="20" t="e">
        <f t="shared" si="1"/>
        <v>#DIV/0!</v>
      </c>
      <c r="J32" s="38"/>
      <c r="K32" s="35"/>
      <c r="L32" s="14" t="e">
        <f t="shared" si="2"/>
        <v>#DIV/0!</v>
      </c>
      <c r="M32" s="14"/>
      <c r="N32" s="44"/>
      <c r="O32" s="42"/>
    </row>
    <row r="33" spans="1:15" x14ac:dyDescent="0.25">
      <c r="A33" s="29" t="s">
        <v>1</v>
      </c>
      <c r="B33" s="30">
        <f>SUM(B2:B32)</f>
        <v>0</v>
      </c>
      <c r="C33" s="30">
        <f>SUM(C2:C32)</f>
        <v>2295857</v>
      </c>
      <c r="D33" s="30">
        <f>SUM(D2:D32)</f>
        <v>0</v>
      </c>
      <c r="E33" s="31">
        <f t="shared" ref="E33:K33" si="4">SUM(E2:E32)</f>
        <v>373572</v>
      </c>
      <c r="F33" s="8">
        <f t="shared" si="0"/>
        <v>2669429</v>
      </c>
      <c r="G33" s="31"/>
      <c r="H33" s="31">
        <f t="shared" si="4"/>
        <v>727957.88</v>
      </c>
      <c r="I33" s="21">
        <f t="shared" si="1"/>
        <v>0.27270172010568555</v>
      </c>
      <c r="J33" s="39">
        <f t="shared" si="4"/>
        <v>1693</v>
      </c>
      <c r="K33" s="40">
        <f t="shared" si="4"/>
        <v>667</v>
      </c>
      <c r="L33" s="15">
        <f t="shared" si="2"/>
        <v>0.3939751919669226</v>
      </c>
      <c r="M33" s="15"/>
      <c r="N33" s="45"/>
      <c r="O33" s="46"/>
    </row>
    <row r="34" spans="1:15" x14ac:dyDescent="0.25">
      <c r="A34" s="1"/>
      <c r="B34" s="1"/>
      <c r="C34" s="1"/>
      <c r="D34" s="1"/>
    </row>
    <row r="35" spans="1:15" x14ac:dyDescent="0.25">
      <c r="A35" s="1"/>
      <c r="B35" s="1"/>
      <c r="C35" s="1"/>
      <c r="D35" s="1"/>
    </row>
    <row r="36" spans="1:15" x14ac:dyDescent="0.25">
      <c r="A36" s="1"/>
      <c r="B36" s="1"/>
      <c r="C36" s="1"/>
      <c r="D36" s="1"/>
    </row>
    <row r="37" spans="1:15" x14ac:dyDescent="0.25">
      <c r="A37" s="1"/>
      <c r="B37" s="1"/>
      <c r="C37" s="1"/>
      <c r="D37" s="1"/>
    </row>
    <row r="38" spans="1:15" x14ac:dyDescent="0.25">
      <c r="A38" s="1"/>
      <c r="B38" s="1"/>
      <c r="C38" s="1"/>
      <c r="D38" s="1"/>
    </row>
  </sheetData>
  <pageMargins left="0.25" right="0.25" top="0.75" bottom="0.75" header="0.3" footer="0.3"/>
  <pageSetup paperSize="17" scale="59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zoomScale="80" zoomScaleNormal="80" workbookViewId="0">
      <selection activeCell="A3" sqref="A3"/>
    </sheetView>
  </sheetViews>
  <sheetFormatPr defaultRowHeight="15" x14ac:dyDescent="0.25"/>
  <cols>
    <col min="1" max="1" width="69.5703125" bestFit="1" customWidth="1"/>
    <col min="2" max="2" width="23.5703125" customWidth="1"/>
    <col min="3" max="3" width="22" style="22" customWidth="1"/>
    <col min="4" max="4" width="22" style="79" customWidth="1"/>
    <col min="5" max="5" width="22" customWidth="1"/>
    <col min="6" max="6" width="22" style="9" customWidth="1"/>
    <col min="7" max="7" width="22" customWidth="1"/>
    <col min="8" max="8" width="22" style="9" customWidth="1"/>
    <col min="9" max="9" width="22" customWidth="1"/>
    <col min="10" max="11" width="22.42578125" style="9" customWidth="1"/>
    <col min="12" max="12" width="23.28515625" style="9" customWidth="1"/>
    <col min="13" max="13" width="35.7109375" style="9" customWidth="1"/>
  </cols>
  <sheetData>
    <row r="1" spans="1:13" s="51" customFormat="1" ht="22.15" customHeight="1" x14ac:dyDescent="0.25">
      <c r="A1" s="47" t="s">
        <v>0</v>
      </c>
      <c r="B1" s="48" t="s">
        <v>72</v>
      </c>
      <c r="C1" s="49" t="s">
        <v>20</v>
      </c>
      <c r="D1" s="75" t="s">
        <v>38</v>
      </c>
      <c r="E1" s="48" t="s">
        <v>23</v>
      </c>
      <c r="F1" s="48" t="s">
        <v>21</v>
      </c>
      <c r="G1" s="48" t="s">
        <v>24</v>
      </c>
      <c r="H1" s="48" t="s">
        <v>25</v>
      </c>
      <c r="I1" s="48" t="s">
        <v>22</v>
      </c>
      <c r="J1" s="50" t="s">
        <v>2</v>
      </c>
      <c r="K1" s="48" t="s">
        <v>73</v>
      </c>
      <c r="L1" s="48" t="s">
        <v>8</v>
      </c>
      <c r="M1" s="48" t="s">
        <v>19</v>
      </c>
    </row>
    <row r="2" spans="1:13" s="51" customFormat="1" ht="30" x14ac:dyDescent="0.25">
      <c r="A2" s="52" t="s">
        <v>106</v>
      </c>
      <c r="B2" s="53">
        <v>0</v>
      </c>
      <c r="C2" s="54" t="s">
        <v>70</v>
      </c>
      <c r="D2" s="76" t="s">
        <v>105</v>
      </c>
      <c r="E2" s="53">
        <v>0</v>
      </c>
      <c r="F2" s="55" t="s">
        <v>70</v>
      </c>
      <c r="G2" s="53">
        <v>0</v>
      </c>
      <c r="H2" s="55" t="s">
        <v>70</v>
      </c>
      <c r="I2" s="56">
        <f t="shared" ref="I2:I29" si="0">SUM(B2+E2+G2)</f>
        <v>0</v>
      </c>
      <c r="J2" s="57" t="s">
        <v>44</v>
      </c>
      <c r="K2" s="57" t="s">
        <v>44</v>
      </c>
      <c r="L2" s="57" t="s">
        <v>71</v>
      </c>
      <c r="M2" s="58" t="s">
        <v>44</v>
      </c>
    </row>
    <row r="3" spans="1:13" s="51" customFormat="1" x14ac:dyDescent="0.25">
      <c r="A3" s="52" t="s">
        <v>27</v>
      </c>
      <c r="B3" s="53"/>
      <c r="C3" s="54"/>
      <c r="D3" s="76"/>
      <c r="E3" s="53"/>
      <c r="F3" s="55"/>
      <c r="G3" s="53"/>
      <c r="H3" s="55"/>
      <c r="I3" s="56">
        <f t="shared" si="0"/>
        <v>0</v>
      </c>
      <c r="J3" s="59"/>
      <c r="K3" s="59"/>
      <c r="L3" s="59"/>
      <c r="M3" s="58"/>
    </row>
    <row r="4" spans="1:13" s="51" customFormat="1" x14ac:dyDescent="0.25">
      <c r="A4" s="52" t="s">
        <v>28</v>
      </c>
      <c r="B4" s="53"/>
      <c r="C4" s="54"/>
      <c r="D4" s="76" t="s">
        <v>14</v>
      </c>
      <c r="E4" s="53"/>
      <c r="F4" s="55"/>
      <c r="G4" s="53"/>
      <c r="H4" s="55"/>
      <c r="I4" s="56">
        <f t="shared" si="0"/>
        <v>0</v>
      </c>
      <c r="J4" s="59"/>
      <c r="K4" s="59"/>
      <c r="L4" s="59"/>
      <c r="M4" s="58"/>
    </row>
    <row r="5" spans="1:13" s="51" customFormat="1" x14ac:dyDescent="0.25">
      <c r="A5" s="52" t="s">
        <v>29</v>
      </c>
      <c r="B5" s="53"/>
      <c r="C5" s="54"/>
      <c r="D5" s="76"/>
      <c r="E5" s="53"/>
      <c r="F5" s="60"/>
      <c r="G5" s="53"/>
      <c r="H5" s="60"/>
      <c r="I5" s="56">
        <f t="shared" si="0"/>
        <v>0</v>
      </c>
      <c r="J5" s="59"/>
      <c r="K5" s="59"/>
      <c r="L5" s="59"/>
      <c r="M5" s="58"/>
    </row>
    <row r="6" spans="1:13" s="51" customFormat="1" x14ac:dyDescent="0.25">
      <c r="A6" s="52" t="s">
        <v>30</v>
      </c>
      <c r="B6" s="53"/>
      <c r="C6" s="54"/>
      <c r="D6" s="76"/>
      <c r="E6" s="53"/>
      <c r="F6" s="55"/>
      <c r="G6" s="53"/>
      <c r="H6" s="55"/>
      <c r="I6" s="56">
        <f t="shared" si="0"/>
        <v>0</v>
      </c>
      <c r="J6" s="57"/>
      <c r="K6" s="57"/>
      <c r="L6" s="57"/>
      <c r="M6" s="58"/>
    </row>
    <row r="7" spans="1:13" s="51" customFormat="1" x14ac:dyDescent="0.25">
      <c r="A7" s="52" t="s">
        <v>31</v>
      </c>
      <c r="B7" s="53"/>
      <c r="C7" s="54"/>
      <c r="D7" s="76"/>
      <c r="E7" s="53"/>
      <c r="F7" s="60"/>
      <c r="G7" s="53"/>
      <c r="H7" s="60"/>
      <c r="I7" s="56">
        <f t="shared" si="0"/>
        <v>0</v>
      </c>
      <c r="J7" s="59"/>
      <c r="K7" s="59"/>
      <c r="L7" s="59"/>
      <c r="M7" s="58"/>
    </row>
    <row r="8" spans="1:13" s="51" customFormat="1" ht="13.9" customHeight="1" x14ac:dyDescent="0.25">
      <c r="A8" s="52" t="s">
        <v>32</v>
      </c>
      <c r="B8" s="53"/>
      <c r="C8" s="54"/>
      <c r="D8" s="76"/>
      <c r="E8" s="53"/>
      <c r="F8" s="60"/>
      <c r="G8" s="53"/>
      <c r="H8" s="60"/>
      <c r="I8" s="56">
        <f t="shared" si="0"/>
        <v>0</v>
      </c>
      <c r="J8" s="59"/>
      <c r="K8" s="59"/>
      <c r="L8" s="59"/>
      <c r="M8" s="58"/>
    </row>
    <row r="9" spans="1:13" s="51" customFormat="1" ht="14.45" customHeight="1" x14ac:dyDescent="0.25">
      <c r="A9" s="52" t="s">
        <v>33</v>
      </c>
      <c r="B9" s="53"/>
      <c r="C9" s="54"/>
      <c r="D9" s="76"/>
      <c r="E9" s="53"/>
      <c r="F9" s="55"/>
      <c r="G9" s="53"/>
      <c r="H9" s="55"/>
      <c r="I9" s="56">
        <f t="shared" si="0"/>
        <v>0</v>
      </c>
      <c r="J9" s="57"/>
      <c r="K9" s="57"/>
      <c r="L9" s="57"/>
      <c r="M9" s="58"/>
    </row>
    <row r="10" spans="1:13" s="51" customFormat="1" x14ac:dyDescent="0.25">
      <c r="A10" s="52" t="s">
        <v>34</v>
      </c>
      <c r="B10" s="53"/>
      <c r="C10" s="54"/>
      <c r="D10" s="76"/>
      <c r="E10" s="53"/>
      <c r="F10" s="55"/>
      <c r="G10" s="53"/>
      <c r="H10" s="55"/>
      <c r="I10" s="56">
        <f t="shared" si="0"/>
        <v>0</v>
      </c>
      <c r="J10" s="57"/>
      <c r="K10" s="57"/>
      <c r="L10" s="57"/>
      <c r="M10" s="58"/>
    </row>
    <row r="11" spans="1:13" s="51" customFormat="1" x14ac:dyDescent="0.25">
      <c r="A11" s="52" t="s">
        <v>35</v>
      </c>
      <c r="B11" s="53"/>
      <c r="C11" s="54"/>
      <c r="D11" s="76"/>
      <c r="E11" s="53"/>
      <c r="F11" s="55"/>
      <c r="G11" s="53"/>
      <c r="H11" s="55"/>
      <c r="I11" s="56">
        <f t="shared" si="0"/>
        <v>0</v>
      </c>
      <c r="J11" s="57"/>
      <c r="K11" s="57"/>
      <c r="L11" s="57"/>
      <c r="M11" s="58"/>
    </row>
    <row r="12" spans="1:13" s="51" customFormat="1" x14ac:dyDescent="0.25">
      <c r="A12" s="52" t="s">
        <v>36</v>
      </c>
      <c r="B12" s="53"/>
      <c r="C12" s="54"/>
      <c r="D12" s="76"/>
      <c r="E12" s="53"/>
      <c r="F12" s="55"/>
      <c r="G12" s="53"/>
      <c r="H12" s="55"/>
      <c r="I12" s="56">
        <f t="shared" si="0"/>
        <v>0</v>
      </c>
      <c r="J12" s="57"/>
      <c r="K12" s="57"/>
      <c r="L12" s="57"/>
      <c r="M12" s="58"/>
    </row>
    <row r="13" spans="1:13" s="51" customFormat="1" x14ac:dyDescent="0.25">
      <c r="A13" s="52" t="s">
        <v>37</v>
      </c>
      <c r="B13" s="53"/>
      <c r="C13" s="54"/>
      <c r="D13" s="76"/>
      <c r="E13" s="53"/>
      <c r="F13" s="55"/>
      <c r="G13" s="53"/>
      <c r="H13" s="55"/>
      <c r="I13" s="56">
        <f t="shared" si="0"/>
        <v>0</v>
      </c>
      <c r="J13" s="57"/>
      <c r="K13" s="57"/>
      <c r="L13" s="57"/>
      <c r="M13" s="58"/>
    </row>
    <row r="14" spans="1:13" s="51" customFormat="1" x14ac:dyDescent="0.25">
      <c r="A14" s="52" t="s">
        <v>9</v>
      </c>
      <c r="B14" s="53"/>
      <c r="C14" s="54"/>
      <c r="D14" s="76"/>
      <c r="E14" s="53"/>
      <c r="F14" s="55"/>
      <c r="G14" s="53"/>
      <c r="H14" s="55"/>
      <c r="I14" s="56">
        <f t="shared" si="0"/>
        <v>0</v>
      </c>
      <c r="J14" s="57"/>
      <c r="K14" s="57"/>
      <c r="L14" s="57"/>
      <c r="M14" s="58"/>
    </row>
    <row r="15" spans="1:13" s="51" customFormat="1" x14ac:dyDescent="0.25">
      <c r="A15" s="52"/>
      <c r="B15" s="53"/>
      <c r="C15" s="54"/>
      <c r="D15" s="76"/>
      <c r="E15" s="53"/>
      <c r="F15" s="60"/>
      <c r="G15" s="53"/>
      <c r="H15" s="60"/>
      <c r="I15" s="56">
        <f t="shared" si="0"/>
        <v>0</v>
      </c>
      <c r="J15" s="59"/>
      <c r="K15" s="59"/>
      <c r="L15" s="59"/>
      <c r="M15" s="58"/>
    </row>
    <row r="16" spans="1:13" s="51" customFormat="1" x14ac:dyDescent="0.25">
      <c r="A16" s="52"/>
      <c r="B16" s="53"/>
      <c r="C16" s="54"/>
      <c r="D16" s="76"/>
      <c r="E16" s="53"/>
      <c r="F16" s="55"/>
      <c r="G16" s="53"/>
      <c r="H16" s="55"/>
      <c r="I16" s="56">
        <f t="shared" si="0"/>
        <v>0</v>
      </c>
      <c r="J16" s="59"/>
      <c r="K16" s="59"/>
      <c r="L16" s="59"/>
      <c r="M16" s="58"/>
    </row>
    <row r="17" spans="1:13" s="51" customFormat="1" x14ac:dyDescent="0.25">
      <c r="A17" s="52"/>
      <c r="B17" s="53"/>
      <c r="C17" s="54"/>
      <c r="D17" s="76"/>
      <c r="E17" s="53"/>
      <c r="F17" s="55"/>
      <c r="G17" s="53"/>
      <c r="H17" s="55"/>
      <c r="I17" s="56">
        <f t="shared" si="0"/>
        <v>0</v>
      </c>
      <c r="J17" s="61"/>
      <c r="K17" s="61"/>
      <c r="L17" s="59"/>
      <c r="M17" s="58"/>
    </row>
    <row r="18" spans="1:13" s="51" customFormat="1" x14ac:dyDescent="0.25">
      <c r="A18" s="52"/>
      <c r="B18" s="53"/>
      <c r="C18" s="54"/>
      <c r="D18" s="76"/>
      <c r="E18" s="53"/>
      <c r="F18" s="55"/>
      <c r="G18" s="53"/>
      <c r="H18" s="55"/>
      <c r="I18" s="56">
        <f t="shared" si="0"/>
        <v>0</v>
      </c>
      <c r="J18" s="61"/>
      <c r="K18" s="61"/>
      <c r="L18" s="59"/>
      <c r="M18" s="58"/>
    </row>
    <row r="19" spans="1:13" s="51" customFormat="1" x14ac:dyDescent="0.25">
      <c r="A19" s="52"/>
      <c r="B19" s="53"/>
      <c r="C19" s="54"/>
      <c r="D19" s="76"/>
      <c r="E19" s="53"/>
      <c r="F19" s="62"/>
      <c r="G19" s="53"/>
      <c r="H19" s="62"/>
      <c r="I19" s="56">
        <f t="shared" si="0"/>
        <v>0</v>
      </c>
      <c r="J19" s="61"/>
      <c r="K19" s="61"/>
      <c r="L19" s="59"/>
      <c r="M19" s="58"/>
    </row>
    <row r="20" spans="1:13" s="51" customFormat="1" ht="16.149999999999999" customHeight="1" x14ac:dyDescent="0.25">
      <c r="A20" s="63"/>
      <c r="B20" s="53"/>
      <c r="C20" s="54"/>
      <c r="D20" s="76"/>
      <c r="E20" s="53"/>
      <c r="F20" s="62"/>
      <c r="G20" s="53"/>
      <c r="H20" s="62"/>
      <c r="I20" s="56">
        <f t="shared" si="0"/>
        <v>0</v>
      </c>
      <c r="J20" s="61"/>
      <c r="K20" s="61"/>
      <c r="L20" s="59"/>
      <c r="M20" s="58"/>
    </row>
    <row r="21" spans="1:13" s="51" customFormat="1" x14ac:dyDescent="0.25">
      <c r="A21" s="52"/>
      <c r="B21" s="53"/>
      <c r="C21" s="54"/>
      <c r="D21" s="76"/>
      <c r="E21" s="53"/>
      <c r="F21" s="62"/>
      <c r="G21" s="53"/>
      <c r="H21" s="62"/>
      <c r="I21" s="56">
        <f t="shared" si="0"/>
        <v>0</v>
      </c>
      <c r="J21" s="61"/>
      <c r="K21" s="61"/>
      <c r="L21" s="59"/>
      <c r="M21" s="58"/>
    </row>
    <row r="22" spans="1:13" s="51" customFormat="1" x14ac:dyDescent="0.25">
      <c r="A22" s="52"/>
      <c r="B22" s="53"/>
      <c r="C22" s="54"/>
      <c r="D22" s="76"/>
      <c r="E22" s="53"/>
      <c r="F22" s="55"/>
      <c r="G22" s="53"/>
      <c r="H22" s="55"/>
      <c r="I22" s="56">
        <f t="shared" si="0"/>
        <v>0</v>
      </c>
      <c r="J22" s="57"/>
      <c r="K22" s="57"/>
      <c r="L22" s="57"/>
      <c r="M22" s="58"/>
    </row>
    <row r="23" spans="1:13" s="51" customFormat="1" x14ac:dyDescent="0.25">
      <c r="A23" s="52"/>
      <c r="B23" s="53"/>
      <c r="C23" s="54"/>
      <c r="D23" s="76"/>
      <c r="E23" s="53"/>
      <c r="F23" s="55"/>
      <c r="G23" s="53"/>
      <c r="H23" s="55"/>
      <c r="I23" s="56">
        <f t="shared" si="0"/>
        <v>0</v>
      </c>
      <c r="J23" s="57"/>
      <c r="K23" s="57"/>
      <c r="L23" s="57"/>
      <c r="M23" s="58"/>
    </row>
    <row r="24" spans="1:13" s="51" customFormat="1" x14ac:dyDescent="0.25">
      <c r="A24" s="52"/>
      <c r="B24" s="53"/>
      <c r="C24" s="54"/>
      <c r="D24" s="76"/>
      <c r="E24" s="53"/>
      <c r="F24" s="55"/>
      <c r="G24" s="53"/>
      <c r="H24" s="55"/>
      <c r="I24" s="56">
        <f t="shared" si="0"/>
        <v>0</v>
      </c>
      <c r="J24" s="57"/>
      <c r="K24" s="57"/>
      <c r="L24" s="57"/>
      <c r="M24" s="58"/>
    </row>
    <row r="25" spans="1:13" s="51" customFormat="1" x14ac:dyDescent="0.25">
      <c r="A25" s="52"/>
      <c r="B25" s="53"/>
      <c r="C25" s="54"/>
      <c r="D25" s="76"/>
      <c r="E25" s="53"/>
      <c r="F25" s="55"/>
      <c r="G25" s="53"/>
      <c r="H25" s="55"/>
      <c r="I25" s="56">
        <f t="shared" si="0"/>
        <v>0</v>
      </c>
      <c r="J25" s="57"/>
      <c r="K25" s="57"/>
      <c r="L25" s="57"/>
      <c r="M25" s="58"/>
    </row>
    <row r="26" spans="1:13" s="51" customFormat="1" x14ac:dyDescent="0.25">
      <c r="A26" s="52"/>
      <c r="B26" s="53"/>
      <c r="C26" s="54"/>
      <c r="D26" s="76"/>
      <c r="E26" s="53"/>
      <c r="F26" s="55"/>
      <c r="G26" s="53"/>
      <c r="H26" s="55"/>
      <c r="I26" s="56">
        <f t="shared" si="0"/>
        <v>0</v>
      </c>
      <c r="J26" s="57"/>
      <c r="K26" s="57"/>
      <c r="L26" s="57"/>
      <c r="M26" s="58"/>
    </row>
    <row r="27" spans="1:13" s="51" customFormat="1" x14ac:dyDescent="0.25">
      <c r="A27" s="52"/>
      <c r="B27" s="53"/>
      <c r="C27" s="64"/>
      <c r="D27" s="77"/>
      <c r="E27" s="53"/>
      <c r="F27" s="65"/>
      <c r="G27" s="53"/>
      <c r="H27" s="65"/>
      <c r="I27" s="56">
        <f t="shared" si="0"/>
        <v>0</v>
      </c>
      <c r="J27" s="66"/>
      <c r="K27" s="66"/>
      <c r="L27" s="66"/>
      <c r="M27" s="58"/>
    </row>
    <row r="28" spans="1:13" s="51" customFormat="1" x14ac:dyDescent="0.25">
      <c r="A28" s="52"/>
      <c r="B28" s="53"/>
      <c r="C28" s="64"/>
      <c r="D28" s="77"/>
      <c r="E28" s="53"/>
      <c r="F28" s="65"/>
      <c r="G28" s="53"/>
      <c r="H28" s="65"/>
      <c r="I28" s="56">
        <f t="shared" si="0"/>
        <v>0</v>
      </c>
      <c r="J28" s="66"/>
      <c r="K28" s="66"/>
      <c r="L28" s="66"/>
      <c r="M28" s="58"/>
    </row>
    <row r="29" spans="1:13" s="51" customFormat="1" x14ac:dyDescent="0.25">
      <c r="A29" s="52"/>
      <c r="B29" s="53"/>
      <c r="C29" s="64"/>
      <c r="D29" s="77"/>
      <c r="E29" s="53"/>
      <c r="F29" s="65"/>
      <c r="G29" s="53"/>
      <c r="H29" s="65"/>
      <c r="I29" s="56">
        <f t="shared" si="0"/>
        <v>0</v>
      </c>
      <c r="J29" s="66"/>
      <c r="K29" s="66"/>
      <c r="L29" s="66"/>
      <c r="M29" s="58"/>
    </row>
    <row r="30" spans="1:13" s="51" customFormat="1" x14ac:dyDescent="0.25">
      <c r="A30" s="29" t="s">
        <v>1</v>
      </c>
      <c r="B30" s="30">
        <f t="shared" ref="B30:J30" si="1">SUM(B2:B29)</f>
        <v>0</v>
      </c>
      <c r="C30" s="67"/>
      <c r="D30" s="78"/>
      <c r="E30" s="30">
        <f t="shared" ref="E30:I30" si="2">SUM(E2:E29)</f>
        <v>0</v>
      </c>
      <c r="F30" s="31"/>
      <c r="G30" s="30">
        <f t="shared" si="2"/>
        <v>0</v>
      </c>
      <c r="H30" s="31"/>
      <c r="I30" s="30">
        <f t="shared" si="2"/>
        <v>0</v>
      </c>
      <c r="J30" s="39">
        <f t="shared" si="1"/>
        <v>0</v>
      </c>
      <c r="K30" s="39"/>
      <c r="L30" s="39"/>
      <c r="M30" s="40"/>
    </row>
    <row r="31" spans="1:13" x14ac:dyDescent="0.25">
      <c r="A31" s="1"/>
    </row>
    <row r="32" spans="1:1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pageMargins left="0.7" right="0.7" top="0.75" bottom="0.75" header="0.3" footer="0.3"/>
  <pageSetup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 </vt:lpstr>
      <vt:lpstr>Funded Projects</vt:lpstr>
      <vt:lpstr>Proposed Projects</vt:lpstr>
      <vt:lpstr>'Master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2017-10-17T20:30:11Z</dcterms:modified>
</cp:coreProperties>
</file>